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8628" windowHeight="6492" activeTab="2"/>
  </bookViews>
  <sheets>
    <sheet name="прилож 1" sheetId="1" r:id="rId1"/>
    <sheet name="прилож 2-4" sheetId="2" r:id="rId2"/>
    <sheet name="прилож 5" sheetId="3" r:id="rId3"/>
    <sheet name="формулы" sheetId="4" r:id="rId4"/>
  </sheets>
  <definedNames>
    <definedName name="_xlnm.Print_Titles" localSheetId="0">'прилож 1'!$5:$5</definedName>
    <definedName name="_xlnm.Print_Area" localSheetId="0">'прилож 1'!$A$1:$L$149</definedName>
  </definedNames>
  <calcPr fullCalcOnLoad="1"/>
</workbook>
</file>

<file path=xl/sharedStrings.xml><?xml version="1.0" encoding="utf-8"?>
<sst xmlns="http://schemas.openxmlformats.org/spreadsheetml/2006/main" count="277" uniqueCount="142">
  <si>
    <t>Реконструкция доменного цеха</t>
  </si>
  <si>
    <t>Рекультивация шлаковых отвалов и отработанных карьеров.</t>
  </si>
  <si>
    <t>Строительство усреднителя кислых железосодержащих стоков на станции нейтрализации №2</t>
  </si>
  <si>
    <t>Общегородские мероприятия</t>
  </si>
  <si>
    <t>Сокращение выбросов пыли на 3090т/год.</t>
  </si>
  <si>
    <t>Предотвращение загрязнения подземных источников питьевой воды. Экологическая защита для обеспечения качества подземных вод.</t>
  </si>
  <si>
    <t>СП</t>
  </si>
  <si>
    <t>ФБ</t>
  </si>
  <si>
    <t>ВСЕГО</t>
  </si>
  <si>
    <t>2006-2010</t>
  </si>
  <si>
    <t>2006-2007</t>
  </si>
  <si>
    <t>2006-2008</t>
  </si>
  <si>
    <t>ОАО "Магнитогорский Гипромез"</t>
  </si>
  <si>
    <t>ПСД есть, экспертизы есть</t>
  </si>
  <si>
    <t>ОБ</t>
  </si>
  <si>
    <t>2007-2010</t>
  </si>
  <si>
    <t>ИТОГО</t>
  </si>
  <si>
    <t>11.</t>
  </si>
  <si>
    <t>№ п/п</t>
  </si>
  <si>
    <t>Наличие ПСД</t>
  </si>
  <si>
    <t>Экологический эффект</t>
  </si>
  <si>
    <t>Создание регулируемой системы оборотной части Магнитогорского водохранилища</t>
  </si>
  <si>
    <t>Утилизация промышленных отходов</t>
  </si>
  <si>
    <t>Предотвращение сброса неочищенных вод в водоем. Сокращение количества сбрасываемых загрязнений взвешенных веществ-46,1 т/год, нефтепродуктов-5,6 т/год, железа-1,2 т/год</t>
  </si>
  <si>
    <t>м</t>
  </si>
  <si>
    <t>о</t>
  </si>
  <si>
    <t>ф</t>
  </si>
  <si>
    <t>Улучшение состояния атмосферного воздуха</t>
  </si>
  <si>
    <t>Итого по блоку 1</t>
  </si>
  <si>
    <t>Итого по блоку 2</t>
  </si>
  <si>
    <r>
      <t xml:space="preserve">БЛОК 3 </t>
    </r>
    <r>
      <rPr>
        <b/>
        <i/>
        <sz val="10"/>
        <rFont val="Times New Roman"/>
        <family val="1"/>
      </rPr>
      <t>Мероприятия по обращению с отходами производства и потребления</t>
    </r>
  </si>
  <si>
    <t>Итого по блоку 3</t>
  </si>
  <si>
    <t>Итого по блоку 4</t>
  </si>
  <si>
    <t>ИТОГО, т.ч.</t>
  </si>
  <si>
    <t>ФБ.</t>
  </si>
  <si>
    <t>ОБ.</t>
  </si>
  <si>
    <t>СП.</t>
  </si>
  <si>
    <t>Итого по программе</t>
  </si>
  <si>
    <t>Городская целевая "Программа природоохранных мероприятий, направленных на улучшение экологической обстановки в г. Магнитогорске"</t>
  </si>
  <si>
    <t>ВСЕГО.</t>
  </si>
  <si>
    <t>Блок 1</t>
  </si>
  <si>
    <t>Блок 2</t>
  </si>
  <si>
    <t>Блок 3</t>
  </si>
  <si>
    <t>Блок 4</t>
  </si>
  <si>
    <t>Федеральный бюджет</t>
  </si>
  <si>
    <t>Областной бюджет</t>
  </si>
  <si>
    <t>Местный бюджет</t>
  </si>
  <si>
    <t>Средства предприятий</t>
  </si>
  <si>
    <t>Сокращение выбросов пыли на 3200 т/год, диоксида серы на 3760 т/год.</t>
  </si>
  <si>
    <r>
      <t xml:space="preserve">БЛОК 1 </t>
    </r>
    <r>
      <rPr>
        <b/>
        <i/>
        <sz val="10"/>
        <rFont val="Times New Roman"/>
        <family val="1"/>
      </rPr>
      <t>Мероприятия по уменьшению выбросов загрязняющих веществ в атмосферу</t>
    </r>
  </si>
  <si>
    <r>
      <t xml:space="preserve">БЛОК 2 </t>
    </r>
    <r>
      <rPr>
        <b/>
        <i/>
        <sz val="10"/>
        <rFont val="Times New Roman"/>
        <family val="1"/>
      </rPr>
      <t>Мероприятия по сокращению сбросов загрязняющих веществ в водные объекты</t>
    </r>
  </si>
  <si>
    <t>2007-2008</t>
  </si>
  <si>
    <t>2008-2010</t>
  </si>
  <si>
    <t>Реконструкция и расширение левобережных очистных сооружений (реконструкция системы механической и биологической очистки сточных вод, строительство комплекса доочистки, обезвоживания и утилизации ила, реконструкция системы, транспортировки сточных вод)</t>
  </si>
  <si>
    <t>Строительство ливневой канализации южных районов (1,2 очередь)</t>
  </si>
  <si>
    <t>Улучшение качества воды в водохранилище, обеспечение контроля качества сточных вод и учета водопотребления и водоотведения</t>
  </si>
  <si>
    <t>Строительство установки по утилизации жидких маслоотходов</t>
  </si>
  <si>
    <t>год</t>
  </si>
  <si>
    <t>Всего</t>
  </si>
  <si>
    <t>ОАО "ММК-МЕТИЗ"</t>
  </si>
  <si>
    <t>2008-2009</t>
  </si>
  <si>
    <t>Реконструкция сероулавливающих установок аглофабрики № 2</t>
  </si>
  <si>
    <t>Реконструкция аспирационных систем шихтоподачи подбункерных помещений доменных печей</t>
  </si>
  <si>
    <t>Реконструкция электрофильтра за шлакосушильным барабаном № 4</t>
  </si>
  <si>
    <t>Установка устройства загрузки автоцементовозов с системой обеспыливания</t>
  </si>
  <si>
    <t>Реконструкция рукавных фильтров цементных мельниц</t>
  </si>
  <si>
    <t>Сокращение выбросов пыли на 80 т/год, диоксида серы на 1960 т/год</t>
  </si>
  <si>
    <t>Сокращение выбросов пыли на 1478 т/год</t>
  </si>
  <si>
    <t>Сокращение выбросов пыли на 1613 т/год</t>
  </si>
  <si>
    <t>Доменный цех</t>
  </si>
  <si>
    <t xml:space="preserve"> Реконструкция газоочистных установок за котельными агрегатами № 1-6 с системой сухого золоудаления</t>
  </si>
  <si>
    <t>Рудник</t>
  </si>
  <si>
    <t>Строительство полигона для захоронения опасных отходов</t>
  </si>
  <si>
    <t>Размещение 160 тыс. тонн отходов 3-го класса опасности</t>
  </si>
  <si>
    <t>Строительство зон санитарной охраны питьевых источников (ограждение зоны санитарной охраны 1 пояса)</t>
  </si>
  <si>
    <t>Стабилизация работы водоочистного сооружения и улучшение качества заводских стоков</t>
  </si>
  <si>
    <t>Реконструкция участков механического обезвоживания шламов</t>
  </si>
  <si>
    <t>Контроль состояния загрязнения атмосферного воздуха города</t>
  </si>
  <si>
    <t>Восстановление лесов, погибших от пожаров</t>
  </si>
  <si>
    <t>Создание зеленых насаждений на территории города Магнитогорска</t>
  </si>
  <si>
    <t>Улучшение состояния атмосферного воздуха и качества питьевой воды</t>
  </si>
  <si>
    <t xml:space="preserve">Улучшение состояния атмосферного воздуха, создание зеленых насаждений </t>
  </si>
  <si>
    <t>2009-2010</t>
  </si>
  <si>
    <t>Проведение поверки средств измерения передвижной экологической лаборатории</t>
  </si>
  <si>
    <t>БГ</t>
  </si>
  <si>
    <t>Перечень природоохранных мероприятий</t>
  </si>
  <si>
    <t>Сроки выполнения (годы)</t>
  </si>
  <si>
    <t>5.1</t>
  </si>
  <si>
    <t>15.1</t>
  </si>
  <si>
    <t>15.2</t>
  </si>
  <si>
    <t>2006 год</t>
  </si>
  <si>
    <t>2007 год</t>
  </si>
  <si>
    <t>2008 год</t>
  </si>
  <si>
    <t>2009 год</t>
  </si>
  <si>
    <t>2010 год</t>
  </si>
  <si>
    <t>Разработка проекта санитарно-защитной зоны промузла города</t>
  </si>
  <si>
    <t>Разработка сводного проекта нормативов предельно-допустимых выбросов в городе, организация постов контроля за состоянием загрязнения атмосферного воздуха</t>
  </si>
  <si>
    <t>Гидрометеорологическое обеспечение администрации города</t>
  </si>
  <si>
    <t>ОАО «Магнитогорский металлургический комбинат» (ОАО "ММК")</t>
  </si>
  <si>
    <t>Агломерационный цех</t>
  </si>
  <si>
    <t>Дробильно-обжиговый цех</t>
  </si>
  <si>
    <t>Теплоэлектроцентраль</t>
  </si>
  <si>
    <t>Реконструкция газоочисток за вращающимися обжиговыми печами №№ 1,2 ИОФ-1</t>
  </si>
  <si>
    <t>Сокращение выбросов пыли на 4619т/год. Вывод из эксплуатации 4-й карты золоотвала ТЭЦ</t>
  </si>
  <si>
    <t>ОАО "Магнитогорский цементно-огнеупорный завод"( ОАО "МЦОЗ")</t>
  </si>
  <si>
    <t xml:space="preserve">Реконструкция электрофильтров за вращающейся обжиговой печью        № 3 обжигового отделения производственного цеха </t>
  </si>
  <si>
    <t>Реконструкция рукавных фильтров над силосами помольного отделения</t>
  </si>
  <si>
    <t>Сокращение выбросов пыли на 360 т/год</t>
  </si>
  <si>
    <t>Сокращение выбросов пыли на 25 т/год</t>
  </si>
  <si>
    <t>Сокращение выбросов пыли на 51 т/год</t>
  </si>
  <si>
    <t>Сокращение выбросов пыли на 66 т/год</t>
  </si>
  <si>
    <t>Сокращение выбросов пыли на 15,5 т/год</t>
  </si>
  <si>
    <t>БГ.</t>
  </si>
  <si>
    <t>Реконструкция и расширение очистных сооружений хозяйственно-бытовых сточных вод</t>
  </si>
  <si>
    <t>Реконструкция правобережных очистных сооружений. Строительство 3-ей очереди очистных сооружений (установка по обезвоживанию и утилизации ила, реконструкция системы биологической очистки сточных вод, системы транспортировки стоков)</t>
  </si>
  <si>
    <t>Улучшение качества воды в р.Урал за счет сокращения сброса недостаточно-очищенных сточных вод на 20 млн.куб.м/год. Сокращение сброса органических соединений на 195 т/год, взвешенных веществ на 107,5 т/год</t>
  </si>
  <si>
    <t>Предотвращение вторичного загрязнения сбрасываемых стоков и доведение до норм ПДК на сбросе. Сокращение  сброса в Магнитогорское водохранилище загрязн. в-в: взвешеннвых веществ-131,7 т/год, фосфатов-114,2 т/год, БПК-418 т/год. Уменьшение площади земельного участка под складирование активного ила</t>
  </si>
  <si>
    <t>Проектирование и строительство напорного коллектора переброски бытовых стоков правого берега на левобережные очистные сооружения</t>
  </si>
  <si>
    <t>Стабилизация работы водоочистного сооружения и обеспечение качества очистки заводского стока № 2</t>
  </si>
  <si>
    <t>Сокращение выбросов на 150 т/год.Утилизация отходов</t>
  </si>
  <si>
    <t xml:space="preserve">Обустройство заводского полигона для размещения неутилизируемых отходов производства </t>
  </si>
  <si>
    <t>Озеленение территории зон санитарной охраны источников питьевого и хозяйственно-питьевого водоснабжения города</t>
  </si>
  <si>
    <t>Озеленение санитарно-защитной зоны вокруг очистных сооружений города</t>
  </si>
  <si>
    <t>Проектирование  пожарно-наблюдательных вышек</t>
  </si>
  <si>
    <t>Сохранение зеленых насаждений и защита их от пожаров</t>
  </si>
  <si>
    <t>Улучшение состояния атмосферного воздуха, восстановление зеленых насаждений</t>
  </si>
  <si>
    <t>Итого по Программе</t>
  </si>
  <si>
    <r>
      <t>БЛОК 4 Мероприятия по с</t>
    </r>
    <r>
      <rPr>
        <b/>
        <i/>
        <sz val="10"/>
        <rFont val="Times New Roman"/>
        <family val="1"/>
      </rPr>
      <t xml:space="preserve">озданию защитных зеленых насаждений и озеленению города </t>
    </r>
  </si>
  <si>
    <t>ОАО "ММК"</t>
  </si>
  <si>
    <t>Областной бюджет (105,47 млн.руб)</t>
  </si>
  <si>
    <t>Реконструкция аглоцеха горно-обогатительного производства, в том числе</t>
  </si>
  <si>
    <t>Федеральный бюджет (12,66 млн.руб.)</t>
  </si>
  <si>
    <t>Средства предприятий (3906,62 млн.руб)</t>
  </si>
  <si>
    <t>Получение информации о состоянии загрязнения атмосферного воздуха города</t>
  </si>
  <si>
    <t>Наименование мероприятия</t>
  </si>
  <si>
    <t>Вывоз с территории зон санитарной охраны питьевых водоисточников цинкосодержащих шламов цветных металлов</t>
  </si>
  <si>
    <t>Защита источников питьевого и хозяйственно- питьевого водоснабжения от загрязнения вредными веществами, содержащимися в шламах</t>
  </si>
  <si>
    <t>Приведение полигона в соответствие  нормативным требованиям</t>
  </si>
  <si>
    <t>Местный бюджет (170,47 млн.руб.)</t>
  </si>
  <si>
    <t xml:space="preserve">Планируемые расходы (тыс. руб) </t>
  </si>
  <si>
    <t>Планируемые источники финансирования</t>
  </si>
  <si>
    <t>Приложение № 1 к городской целевой Программе природоохранных мероприятий, направленных на улучшение экологической обстановки в городе Магнитогорске, на 2006-2010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</si>
</sst>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00%"/>
  </numFmts>
  <fonts count="5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.5"/>
      <color indexed="8"/>
      <name val="Arial Cyr"/>
      <family val="0"/>
    </font>
    <font>
      <sz val="9.25"/>
      <color indexed="8"/>
      <name val="Arial Cyr"/>
      <family val="0"/>
    </font>
    <font>
      <sz val="10.25"/>
      <color indexed="8"/>
      <name val="Arial Cyr"/>
      <family val="0"/>
    </font>
    <font>
      <sz val="11"/>
      <color indexed="8"/>
      <name val="Times New Roman"/>
      <family val="0"/>
    </font>
    <font>
      <sz val="14"/>
      <color indexed="8"/>
      <name val="Times New Roman"/>
      <family val="0"/>
    </font>
    <font>
      <sz val="13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3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top"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wrapText="1"/>
    </xf>
    <xf numFmtId="0" fontId="2" fillId="25" borderId="12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/>
    </xf>
    <xf numFmtId="0" fontId="7" fillId="0" borderId="14" xfId="0" applyFont="1" applyFill="1" applyBorder="1" applyAlignment="1">
      <alignment vertical="top"/>
    </xf>
    <xf numFmtId="0" fontId="7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vertical="top"/>
    </xf>
    <xf numFmtId="0" fontId="7" fillId="0" borderId="18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top"/>
    </xf>
    <xf numFmtId="0" fontId="2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/>
    </xf>
    <xf numFmtId="0" fontId="2" fillId="0" borderId="2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6" fillId="0" borderId="10" xfId="0" applyFont="1" applyFill="1" applyBorder="1" applyAlignment="1">
      <alignment vertical="top"/>
    </xf>
    <xf numFmtId="0" fontId="16" fillId="0" borderId="13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/>
    </xf>
    <xf numFmtId="0" fontId="16" fillId="0" borderId="12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vertical="top"/>
    </xf>
    <xf numFmtId="0" fontId="2" fillId="0" borderId="13" xfId="0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 wrapText="1"/>
    </xf>
    <xf numFmtId="0" fontId="2" fillId="25" borderId="11" xfId="0" applyFont="1" applyFill="1" applyBorder="1" applyAlignment="1">
      <alignment horizontal="center"/>
    </xf>
    <xf numFmtId="2" fontId="2" fillId="25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Распределение планируемых расходов Программы по источникам </a:t>
            </a:r>
          </a:p>
        </c:rich>
      </c:tx>
      <c:layout>
        <c:manualLayout>
          <c:xMode val="factor"/>
          <c:yMode val="factor"/>
          <c:x val="-0.039"/>
          <c:y val="0.097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675"/>
          <c:y val="0.3695"/>
          <c:w val="0.56925"/>
          <c:h val="0.577"/>
        </c:manualLayout>
      </c:layout>
      <c:pie3DChart>
        <c:varyColors val="1"/>
        <c:ser>
          <c:idx val="0"/>
          <c:order val="0"/>
          <c:tx>
            <c:strRef>
              <c:f>формулы!$D$4</c:f>
              <c:strCache>
                <c:ptCount val="1"/>
                <c:pt idx="0">
                  <c:v>Федеральный бюджет (12,66 млн.руб.)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формулы!$D$4:$D$7</c:f>
              <c:strCache>
                <c:ptCount val="4"/>
                <c:pt idx="0">
                  <c:v>Федеральный бюджет (12,66 млн.руб.)</c:v>
                </c:pt>
                <c:pt idx="1">
                  <c:v>Областной бюджет (105,47 млн.руб)</c:v>
                </c:pt>
                <c:pt idx="2">
                  <c:v>Местный бюджет (170,47 млн.руб.)</c:v>
                </c:pt>
                <c:pt idx="3">
                  <c:v>Средства предприятий (3906,62 млн.руб)</c:v>
                </c:pt>
              </c:strCache>
            </c:strRef>
          </c:cat>
          <c:val>
            <c:numRef>
              <c:f>формулы!$J$4:$J$7</c:f>
              <c:numCache>
                <c:ptCount val="4"/>
                <c:pt idx="0">
                  <c:v>12.65858</c:v>
                </c:pt>
                <c:pt idx="1">
                  <c:v>105.4701</c:v>
                </c:pt>
                <c:pt idx="2">
                  <c:v>170.47156999999999</c:v>
                </c:pt>
                <c:pt idx="3">
                  <c:v>3906.6197599999996</c:v>
                </c:pt>
              </c:numCache>
            </c:numRef>
          </c:val>
        </c:ser>
        <c:ser>
          <c:idx val="1"/>
          <c:order val="1"/>
          <c:tx>
            <c:strRef>
              <c:f>формулы!$D$5</c:f>
              <c:strCache>
                <c:ptCount val="1"/>
                <c:pt idx="0">
                  <c:v>Областной бюджет (105,47 млн.руб)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формулы!$D$4:$D$7</c:f>
              <c:strCache>
                <c:ptCount val="4"/>
                <c:pt idx="0">
                  <c:v>Федеральный бюджет (12,66 млн.руб.)</c:v>
                </c:pt>
                <c:pt idx="1">
                  <c:v>Областной бюджет (105,47 млн.руб)</c:v>
                </c:pt>
                <c:pt idx="2">
                  <c:v>Местный бюджет (170,47 млн.руб.)</c:v>
                </c:pt>
                <c:pt idx="3">
                  <c:v>Средства предприятий (3906,62 млн.руб)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формулы!$D$4:$D$7</c:f>
              <c:strCache>
                <c:ptCount val="4"/>
                <c:pt idx="0">
                  <c:v>Федеральный бюджет (12,66 млн.руб.)</c:v>
                </c:pt>
                <c:pt idx="1">
                  <c:v>Областной бюджет (105,47 млн.руб)</c:v>
                </c:pt>
                <c:pt idx="2">
                  <c:v>Местный бюджет (170,47 млн.руб.)</c:v>
                </c:pt>
                <c:pt idx="3">
                  <c:v>Средства предприятий (3906,62 млн.руб)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формулы!$D$4:$D$7</c:f>
              <c:strCache>
                <c:ptCount val="4"/>
                <c:pt idx="0">
                  <c:v>Федеральный бюджет (12,66 млн.руб.)</c:v>
                </c:pt>
                <c:pt idx="1">
                  <c:v>Областной бюджет (105,47 млн.руб)</c:v>
                </c:pt>
                <c:pt idx="2">
                  <c:v>Местный бюджет (170,47 млн.руб.)</c:v>
                </c:pt>
                <c:pt idx="3">
                  <c:v>Средства предприятий (3906,62 млн.руб)</c:v>
                </c:pt>
              </c:strCache>
            </c:strRef>
          </c:cat>
          <c:val>
            <c:numRef>
              <c:f>формулы!$J$4</c:f>
              <c:numCache>
                <c:ptCount val="1"/>
                <c:pt idx="0">
                  <c:v>12.65858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75"/>
          <c:y val="0.24625"/>
          <c:w val="0.2745"/>
          <c:h val="0.7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Распределение Планируемых расходов по блокам</a:t>
            </a:r>
          </a:p>
        </c:rich>
      </c:tx>
      <c:layout>
        <c:manualLayout>
          <c:xMode val="factor"/>
          <c:yMode val="factor"/>
          <c:x val="0.0175"/>
          <c:y val="0.202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75"/>
          <c:y val="0.417"/>
          <c:w val="0.6615"/>
          <c:h val="0.50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84%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формулы!$D$10:$D$13</c:f>
              <c:strCache>
                <c:ptCount val="4"/>
                <c:pt idx="0">
                  <c:v>Блок 1</c:v>
                </c:pt>
                <c:pt idx="1">
                  <c:v>Блок 2</c:v>
                </c:pt>
                <c:pt idx="2">
                  <c:v>Блок 3</c:v>
                </c:pt>
                <c:pt idx="3">
                  <c:v>Блок 4</c:v>
                </c:pt>
              </c:strCache>
            </c:strRef>
          </c:cat>
          <c:val>
            <c:numRef>
              <c:f>формулы!$E$10:$E$13</c:f>
              <c:numCache>
                <c:ptCount val="4"/>
                <c:pt idx="0">
                  <c:v>3569896</c:v>
                </c:pt>
                <c:pt idx="1">
                  <c:v>277098.816</c:v>
                </c:pt>
                <c:pt idx="2">
                  <c:v>277232.92399999994</c:v>
                </c:pt>
                <c:pt idx="3">
                  <c:v>70992.26999999999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5"/>
          <c:y val="0.3045"/>
          <c:w val="0.124"/>
          <c:h val="0.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Распределение объема планируемых расходов  Программы по годам</a:t>
            </a:r>
          </a:p>
        </c:rich>
      </c:tx>
      <c:layout>
        <c:manualLayout>
          <c:xMode val="factor"/>
          <c:yMode val="factor"/>
          <c:x val="0.01625"/>
          <c:y val="0.1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4"/>
          <c:y val="0.322"/>
          <c:w val="0.848"/>
          <c:h val="0.6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формулы!$E$3:$I$3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формулы!$E$2:$I$2</c:f>
              <c:numCache>
                <c:ptCount val="5"/>
                <c:pt idx="0">
                  <c:v>341.14338000000004</c:v>
                </c:pt>
                <c:pt idx="1">
                  <c:v>1085.55318</c:v>
                </c:pt>
                <c:pt idx="2">
                  <c:v>598.490694</c:v>
                </c:pt>
                <c:pt idx="3">
                  <c:v>1084.863526</c:v>
                </c:pt>
                <c:pt idx="4">
                  <c:v>1085.16923</c:v>
                </c:pt>
              </c:numCache>
            </c:numRef>
          </c:val>
        </c:ser>
        <c:axId val="64450414"/>
        <c:axId val="63734807"/>
      </c:barChart>
      <c:catAx>
        <c:axId val="64450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734807"/>
        <c:crosses val="autoZero"/>
        <c:auto val="1"/>
        <c:lblOffset val="100"/>
        <c:tickLblSkip val="1"/>
        <c:noMultiLvlLbl val="0"/>
      </c:catAx>
      <c:valAx>
        <c:axId val="63734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млн.руб.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45041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График распределения Планируемых расходов</a:t>
            </a:r>
          </a:p>
        </c:rich>
      </c:tx>
      <c:layout>
        <c:manualLayout>
          <c:xMode val="factor"/>
          <c:yMode val="factor"/>
          <c:x val="-0.07025"/>
          <c:y val="0.06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84"/>
          <c:w val="0.626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формулы!$C$4</c:f>
              <c:strCache>
                <c:ptCount val="1"/>
                <c:pt idx="0">
                  <c:v>Федеральный бюджет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формулы!$E$3:$I$3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формулы!$E$4:$I$4</c:f>
              <c:numCache>
                <c:ptCount val="5"/>
                <c:pt idx="0">
                  <c:v>12.65858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формулы!$C$5</c:f>
              <c:strCache>
                <c:ptCount val="1"/>
                <c:pt idx="0">
                  <c:v>Областной бюджет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формулы!$E$3:$I$3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формулы!$E$5:$I$5</c:f>
              <c:numCache>
                <c:ptCount val="5"/>
                <c:pt idx="0">
                  <c:v>20.001</c:v>
                </c:pt>
                <c:pt idx="1">
                  <c:v>14</c:v>
                </c:pt>
                <c:pt idx="2">
                  <c:v>3</c:v>
                </c:pt>
                <c:pt idx="3">
                  <c:v>9.8128</c:v>
                </c:pt>
                <c:pt idx="4">
                  <c:v>58.6563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формулы!$C$6</c:f>
              <c:strCache>
                <c:ptCount val="1"/>
                <c:pt idx="0">
                  <c:v>Местный бюджет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формулы!$E$3:$I$3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формулы!$E$6:$I$6</c:f>
              <c:numCache>
                <c:ptCount val="5"/>
                <c:pt idx="0">
                  <c:v>14.0298</c:v>
                </c:pt>
                <c:pt idx="1">
                  <c:v>60.77157999999999</c:v>
                </c:pt>
                <c:pt idx="2">
                  <c:v>12.954834</c:v>
                </c:pt>
                <c:pt idx="3">
                  <c:v>37.640725999999994</c:v>
                </c:pt>
                <c:pt idx="4">
                  <c:v>45.07463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формулы!$C$7</c:f>
              <c:strCache>
                <c:ptCount val="1"/>
                <c:pt idx="0">
                  <c:v>Средства предприятий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формулы!$E$3:$I$3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формулы!$E$7:$I$7</c:f>
              <c:numCache>
                <c:ptCount val="5"/>
                <c:pt idx="0">
                  <c:v>294.454</c:v>
                </c:pt>
                <c:pt idx="1">
                  <c:v>1010.7816</c:v>
                </c:pt>
                <c:pt idx="2">
                  <c:v>582.53586</c:v>
                </c:pt>
                <c:pt idx="3">
                  <c:v>1037.41</c:v>
                </c:pt>
                <c:pt idx="4">
                  <c:v>981.4382999999999</c:v>
                </c:pt>
              </c:numCache>
            </c:numRef>
          </c:val>
          <c:smooth val="0"/>
        </c:ser>
        <c:marker val="1"/>
        <c:axId val="8633068"/>
        <c:axId val="60766461"/>
      </c:lineChart>
      <c:catAx>
        <c:axId val="8633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60766461"/>
        <c:crosses val="autoZero"/>
        <c:auto val="1"/>
        <c:lblOffset val="100"/>
        <c:tickLblSkip val="1"/>
        <c:noMultiLvlLbl val="0"/>
      </c:catAx>
      <c:valAx>
        <c:axId val="60766461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млн.руб.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863306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2535"/>
          <c:w val="0.26625"/>
          <c:h val="0.54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0.4235</cdr:x>
      <cdr:y>0.5935</cdr:y>
    </cdr:from>
    <cdr:to>
      <cdr:x>0.44975</cdr:x>
      <cdr:y>0.61375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552700" y="2105025"/>
          <a:ext cx="161925" cy="76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0.01425</cdr:y>
    </cdr:from>
    <cdr:to>
      <cdr:x>0.97875</cdr:x>
      <cdr:y>0.1845</cdr:y>
    </cdr:to>
    <cdr:sp>
      <cdr:nvSpPr>
        <cdr:cNvPr id="1" name="Rectangle 2"/>
        <cdr:cNvSpPr>
          <a:spLocks/>
        </cdr:cNvSpPr>
      </cdr:nvSpPr>
      <cdr:spPr>
        <a:xfrm>
          <a:off x="1962150" y="47625"/>
          <a:ext cx="38862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Приложение №3 к городской целевой Программе природоохранных мероприятий, направленных на улучшение экологической обстановки в городе Магнитогорске, на 2006-2010 годы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38100</xdr:rowOff>
    </xdr:from>
    <xdr:to>
      <xdr:col>8</xdr:col>
      <xdr:colOff>638175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6200" y="200025"/>
        <a:ext cx="60483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0</xdr:row>
      <xdr:rowOff>142875</xdr:rowOff>
    </xdr:from>
    <xdr:to>
      <xdr:col>8</xdr:col>
      <xdr:colOff>638175</xdr:colOff>
      <xdr:row>4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1266825" y="142875"/>
          <a:ext cx="48577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Приложение №2 к городской целевой Программе природоохранных мероприятий, направленных на улучшение экологической обстановки в городе Магнитогорске,
</a:t>
          </a:r>
          <a:r>
            <a:rPr lang="en-US" cap="none" sz="900" b="0" i="0" u="none" baseline="0">
              <a:solidFill>
                <a:srgbClr val="000000"/>
              </a:solidFill>
            </a:rPr>
            <a:t>на 2006-2010 годы</a:t>
          </a:r>
        </a:p>
      </xdr:txBody>
    </xdr:sp>
    <xdr:clientData/>
  </xdr:twoCellAnchor>
  <xdr:twoCellAnchor>
    <xdr:from>
      <xdr:col>0</xdr:col>
      <xdr:colOff>47625</xdr:colOff>
      <xdr:row>23</xdr:row>
      <xdr:rowOff>152400</xdr:rowOff>
    </xdr:from>
    <xdr:to>
      <xdr:col>8</xdr:col>
      <xdr:colOff>542925</xdr:colOff>
      <xdr:row>47</xdr:row>
      <xdr:rowOff>38100</xdr:rowOff>
    </xdr:to>
    <xdr:graphicFrame>
      <xdr:nvGraphicFramePr>
        <xdr:cNvPr id="3" name="Chart 3"/>
        <xdr:cNvGraphicFramePr/>
      </xdr:nvGraphicFramePr>
      <xdr:xfrm>
        <a:off x="47625" y="3876675"/>
        <a:ext cx="59817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47625</xdr:colOff>
      <xdr:row>1</xdr:row>
      <xdr:rowOff>9525</xdr:rowOff>
    </xdr:from>
    <xdr:to>
      <xdr:col>17</xdr:col>
      <xdr:colOff>504825</xdr:colOff>
      <xdr:row>23</xdr:row>
      <xdr:rowOff>123825</xdr:rowOff>
    </xdr:to>
    <xdr:graphicFrame>
      <xdr:nvGraphicFramePr>
        <xdr:cNvPr id="4" name="Chart 4"/>
        <xdr:cNvGraphicFramePr/>
      </xdr:nvGraphicFramePr>
      <xdr:xfrm>
        <a:off x="6219825" y="171450"/>
        <a:ext cx="5943600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514350</xdr:colOff>
      <xdr:row>1</xdr:row>
      <xdr:rowOff>0</xdr:rowOff>
    </xdr:from>
    <xdr:to>
      <xdr:col>17</xdr:col>
      <xdr:colOff>561975</xdr:colOff>
      <xdr:row>4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8058150" y="161925"/>
          <a:ext cx="41624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Приложение №4 к городской целевой Программе природоохранных мероприятий, направленных на улучшение экологической обстановки в городе Магнитогорске, на 2006-2010 годы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0</xdr:rowOff>
    </xdr:from>
    <xdr:to>
      <xdr:col>7</xdr:col>
      <xdr:colOff>666750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114300" y="161925"/>
        <a:ext cx="5353050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0</xdr:row>
      <xdr:rowOff>142875</xdr:rowOff>
    </xdr:from>
    <xdr:to>
      <xdr:col>7</xdr:col>
      <xdr:colOff>638175</xdr:colOff>
      <xdr:row>5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571625" y="142875"/>
          <a:ext cx="3867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№ 5 к городской целевой Программе природоохранных мероприятий, направленных на улучшение экологической обстановки в городе Магнитогорске, на 2006-2010 годы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5"/>
  <sheetViews>
    <sheetView zoomScalePageLayoutView="0" workbookViewId="0" topLeftCell="A1">
      <pane xSplit="2" ySplit="4" topLeftCell="E1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48" sqref="L148"/>
    </sheetView>
  </sheetViews>
  <sheetFormatPr defaultColWidth="9.125" defaultRowHeight="12.75"/>
  <cols>
    <col min="1" max="1" width="5.50390625" style="15" customWidth="1"/>
    <col min="2" max="2" width="25.125" style="3" customWidth="1"/>
    <col min="3" max="3" width="9.50390625" style="16" customWidth="1"/>
    <col min="4" max="4" width="12.50390625" style="3" customWidth="1"/>
    <col min="5" max="9" width="9.375" style="3" bestFit="1" customWidth="1"/>
    <col min="10" max="10" width="9.625" style="3" customWidth="1"/>
    <col min="11" max="11" width="4.125" style="17" hidden="1" customWidth="1"/>
    <col min="12" max="12" width="22.50390625" style="3" customWidth="1"/>
    <col min="13" max="13" width="22.50390625" style="18" customWidth="1"/>
    <col min="14" max="16384" width="9.125" style="3" customWidth="1"/>
  </cols>
  <sheetData>
    <row r="1" spans="9:12" ht="51.75" customHeight="1">
      <c r="I1" s="183" t="s">
        <v>141</v>
      </c>
      <c r="J1" s="183"/>
      <c r="K1" s="183"/>
      <c r="L1" s="183"/>
    </row>
    <row r="2" spans="1:12" ht="25.5" customHeight="1">
      <c r="A2" s="184" t="s">
        <v>85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22.5" customHeight="1">
      <c r="A3" s="148" t="s">
        <v>18</v>
      </c>
      <c r="B3" s="148" t="s">
        <v>134</v>
      </c>
      <c r="C3" s="153" t="s">
        <v>86</v>
      </c>
      <c r="D3" s="153" t="s">
        <v>140</v>
      </c>
      <c r="E3" s="153" t="s">
        <v>139</v>
      </c>
      <c r="F3" s="153"/>
      <c r="G3" s="153"/>
      <c r="H3" s="153"/>
      <c r="I3" s="153"/>
      <c r="J3" s="153" t="s">
        <v>16</v>
      </c>
      <c r="K3" s="155" t="s">
        <v>19</v>
      </c>
      <c r="L3" s="153" t="s">
        <v>20</v>
      </c>
    </row>
    <row r="4" spans="1:12" ht="21" customHeight="1">
      <c r="A4" s="148"/>
      <c r="B4" s="148"/>
      <c r="C4" s="153"/>
      <c r="D4" s="153"/>
      <c r="E4" s="19" t="s">
        <v>90</v>
      </c>
      <c r="F4" s="19" t="s">
        <v>91</v>
      </c>
      <c r="G4" s="19" t="s">
        <v>92</v>
      </c>
      <c r="H4" s="19" t="s">
        <v>93</v>
      </c>
      <c r="I4" s="19" t="s">
        <v>94</v>
      </c>
      <c r="J4" s="153"/>
      <c r="K4" s="155"/>
      <c r="L4" s="153"/>
    </row>
    <row r="5" spans="1:13" s="24" customFormat="1" ht="9.75">
      <c r="A5" s="20">
        <v>1</v>
      </c>
      <c r="B5" s="21">
        <v>2</v>
      </c>
      <c r="C5" s="20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2" t="s">
        <v>17</v>
      </c>
      <c r="L5" s="21">
        <v>11</v>
      </c>
      <c r="M5" s="23"/>
    </row>
    <row r="6" spans="1:13" s="24" customFormat="1" ht="13.5">
      <c r="A6" s="25"/>
      <c r="B6" s="26" t="s">
        <v>49</v>
      </c>
      <c r="C6" s="27"/>
      <c r="D6" s="28"/>
      <c r="E6" s="28"/>
      <c r="F6" s="28"/>
      <c r="G6" s="28"/>
      <c r="H6" s="28"/>
      <c r="I6" s="28"/>
      <c r="J6" s="28"/>
      <c r="K6" s="29"/>
      <c r="L6" s="28"/>
      <c r="M6" s="23"/>
    </row>
    <row r="7" spans="1:13" s="37" customFormat="1" ht="17.25" customHeight="1">
      <c r="A7" s="30"/>
      <c r="B7" s="31" t="s">
        <v>3</v>
      </c>
      <c r="C7" s="32"/>
      <c r="D7" s="33"/>
      <c r="E7" s="33"/>
      <c r="F7" s="33"/>
      <c r="G7" s="33"/>
      <c r="H7" s="33"/>
      <c r="I7" s="33"/>
      <c r="J7" s="33"/>
      <c r="K7" s="34"/>
      <c r="L7" s="35"/>
      <c r="M7" s="36"/>
    </row>
    <row r="8" spans="1:12" ht="18" customHeight="1">
      <c r="A8" s="146">
        <v>1</v>
      </c>
      <c r="B8" s="147" t="s">
        <v>95</v>
      </c>
      <c r="C8" s="148">
        <v>2006</v>
      </c>
      <c r="D8" s="1" t="s">
        <v>14</v>
      </c>
      <c r="E8" s="2"/>
      <c r="F8" s="2"/>
      <c r="G8" s="2"/>
      <c r="H8" s="2"/>
      <c r="I8" s="2"/>
      <c r="J8" s="2">
        <f>SUM(E8:I8)</f>
        <v>0</v>
      </c>
      <c r="K8" s="157"/>
      <c r="L8" s="153"/>
    </row>
    <row r="9" spans="1:12" ht="9.75">
      <c r="A9" s="146"/>
      <c r="B9" s="147"/>
      <c r="C9" s="148"/>
      <c r="D9" s="1" t="s">
        <v>6</v>
      </c>
      <c r="E9" s="2">
        <v>5000</v>
      </c>
      <c r="F9" s="2"/>
      <c r="G9" s="2"/>
      <c r="H9" s="2"/>
      <c r="I9" s="2"/>
      <c r="J9" s="2">
        <f>SUM(E9:I9)</f>
        <v>5000</v>
      </c>
      <c r="K9" s="157"/>
      <c r="L9" s="153"/>
    </row>
    <row r="10" spans="1:12" ht="9.75">
      <c r="A10" s="146"/>
      <c r="B10" s="147"/>
      <c r="C10" s="148"/>
      <c r="D10" s="1" t="s">
        <v>8</v>
      </c>
      <c r="E10" s="42">
        <f aca="true" t="shared" si="0" ref="E10:J10">SUM(E8:E9)</f>
        <v>5000</v>
      </c>
      <c r="F10" s="42">
        <f t="shared" si="0"/>
        <v>0</v>
      </c>
      <c r="G10" s="42">
        <f t="shared" si="0"/>
        <v>0</v>
      </c>
      <c r="H10" s="42">
        <f t="shared" si="0"/>
        <v>0</v>
      </c>
      <c r="I10" s="42">
        <f t="shared" si="0"/>
        <v>0</v>
      </c>
      <c r="J10" s="42">
        <f t="shared" si="0"/>
        <v>5000</v>
      </c>
      <c r="K10" s="157"/>
      <c r="L10" s="153"/>
    </row>
    <row r="11" spans="1:12" ht="33" customHeight="1">
      <c r="A11" s="158">
        <v>2</v>
      </c>
      <c r="B11" s="145" t="s">
        <v>96</v>
      </c>
      <c r="C11" s="161" t="s">
        <v>15</v>
      </c>
      <c r="D11" s="1" t="s">
        <v>84</v>
      </c>
      <c r="E11" s="2"/>
      <c r="F11" s="2">
        <v>1144</v>
      </c>
      <c r="G11" s="2">
        <v>2817</v>
      </c>
      <c r="H11" s="2">
        <v>1320.7</v>
      </c>
      <c r="I11" s="2">
        <v>5000</v>
      </c>
      <c r="J11" s="2">
        <f>SUM(F11:I11)</f>
        <v>10281.7</v>
      </c>
      <c r="K11" s="28"/>
      <c r="L11" s="152" t="s">
        <v>77</v>
      </c>
    </row>
    <row r="12" spans="1:12" ht="48" customHeight="1">
      <c r="A12" s="160"/>
      <c r="B12" s="144"/>
      <c r="C12" s="163"/>
      <c r="D12" s="1" t="s">
        <v>8</v>
      </c>
      <c r="E12" s="14">
        <f aca="true" t="shared" si="1" ref="E12:J12">SUM(E11:E11)</f>
        <v>0</v>
      </c>
      <c r="F12" s="14">
        <f t="shared" si="1"/>
        <v>1144</v>
      </c>
      <c r="G12" s="14">
        <f t="shared" si="1"/>
        <v>2817</v>
      </c>
      <c r="H12" s="14">
        <f t="shared" si="1"/>
        <v>1320.7</v>
      </c>
      <c r="I12" s="14">
        <f t="shared" si="1"/>
        <v>5000</v>
      </c>
      <c r="J12" s="14">
        <f t="shared" si="1"/>
        <v>10281.7</v>
      </c>
      <c r="K12" s="28"/>
      <c r="L12" s="152"/>
    </row>
    <row r="13" spans="1:12" ht="12.75" customHeight="1">
      <c r="A13" s="158">
        <v>3</v>
      </c>
      <c r="B13" s="145" t="s">
        <v>83</v>
      </c>
      <c r="C13" s="161" t="s">
        <v>52</v>
      </c>
      <c r="D13" s="1" t="s">
        <v>84</v>
      </c>
      <c r="E13" s="2">
        <v>0</v>
      </c>
      <c r="F13" s="2">
        <v>0</v>
      </c>
      <c r="G13" s="2">
        <v>80</v>
      </c>
      <c r="H13" s="2">
        <v>120</v>
      </c>
      <c r="I13" s="2">
        <v>120</v>
      </c>
      <c r="J13" s="2">
        <f>SUM(E13:I13)</f>
        <v>320</v>
      </c>
      <c r="K13" s="40"/>
      <c r="L13" s="152" t="s">
        <v>77</v>
      </c>
    </row>
    <row r="14" spans="1:12" ht="22.5" customHeight="1">
      <c r="A14" s="160"/>
      <c r="B14" s="144"/>
      <c r="C14" s="163"/>
      <c r="D14" s="104" t="s">
        <v>8</v>
      </c>
      <c r="E14" s="14">
        <f aca="true" t="shared" si="2" ref="E14:J14">SUM(E13:E13)</f>
        <v>0</v>
      </c>
      <c r="F14" s="14">
        <f t="shared" si="2"/>
        <v>0</v>
      </c>
      <c r="G14" s="14">
        <f t="shared" si="2"/>
        <v>80</v>
      </c>
      <c r="H14" s="14">
        <f t="shared" si="2"/>
        <v>120</v>
      </c>
      <c r="I14" s="14">
        <f t="shared" si="2"/>
        <v>120</v>
      </c>
      <c r="J14" s="14">
        <f t="shared" si="2"/>
        <v>320</v>
      </c>
      <c r="K14" s="21"/>
      <c r="L14" s="152"/>
    </row>
    <row r="15" spans="1:12" ht="12.75" customHeight="1">
      <c r="A15" s="158">
        <v>4</v>
      </c>
      <c r="B15" s="145" t="s">
        <v>97</v>
      </c>
      <c r="C15" s="161" t="s">
        <v>52</v>
      </c>
      <c r="D15" s="1" t="s">
        <v>84</v>
      </c>
      <c r="E15" s="2">
        <v>0</v>
      </c>
      <c r="F15" s="2">
        <v>0</v>
      </c>
      <c r="G15" s="2">
        <v>720</v>
      </c>
      <c r="H15" s="2">
        <v>792</v>
      </c>
      <c r="I15" s="2">
        <v>870</v>
      </c>
      <c r="J15" s="2">
        <f>SUM(E15:I15)</f>
        <v>2382</v>
      </c>
      <c r="K15" s="40"/>
      <c r="L15" s="152" t="s">
        <v>133</v>
      </c>
    </row>
    <row r="16" spans="1:12" ht="22.5" customHeight="1">
      <c r="A16" s="160"/>
      <c r="B16" s="144"/>
      <c r="C16" s="163"/>
      <c r="D16" s="104" t="s">
        <v>8</v>
      </c>
      <c r="E16" s="14">
        <f aca="true" t="shared" si="3" ref="E16:J16">SUM(E15:E15)</f>
        <v>0</v>
      </c>
      <c r="F16" s="14">
        <f t="shared" si="3"/>
        <v>0</v>
      </c>
      <c r="G16" s="14">
        <f t="shared" si="3"/>
        <v>720</v>
      </c>
      <c r="H16" s="14">
        <f t="shared" si="3"/>
        <v>792</v>
      </c>
      <c r="I16" s="14">
        <f t="shared" si="3"/>
        <v>870</v>
      </c>
      <c r="J16" s="14">
        <f t="shared" si="3"/>
        <v>2382</v>
      </c>
      <c r="K16" s="21"/>
      <c r="L16" s="152"/>
    </row>
    <row r="17" spans="1:13" s="54" customFormat="1" ht="18.75" customHeight="1">
      <c r="A17" s="45"/>
      <c r="B17" s="46" t="s">
        <v>98</v>
      </c>
      <c r="C17" s="47"/>
      <c r="D17" s="48"/>
      <c r="E17" s="49"/>
      <c r="F17" s="49"/>
      <c r="G17" s="49"/>
      <c r="H17" s="49"/>
      <c r="I17" s="49"/>
      <c r="J17" s="50"/>
      <c r="K17" s="51"/>
      <c r="L17" s="52"/>
      <c r="M17" s="53"/>
    </row>
    <row r="18" spans="1:13" s="54" customFormat="1" ht="14.25" customHeight="1">
      <c r="A18" s="45"/>
      <c r="B18" s="132" t="s">
        <v>99</v>
      </c>
      <c r="C18" s="47"/>
      <c r="D18" s="48"/>
      <c r="E18" s="128"/>
      <c r="F18" s="128"/>
      <c r="G18" s="128"/>
      <c r="H18" s="128"/>
      <c r="I18" s="128"/>
      <c r="J18" s="129"/>
      <c r="K18" s="130"/>
      <c r="L18" s="131"/>
      <c r="M18" s="53"/>
    </row>
    <row r="19" spans="1:12" ht="24" customHeight="1">
      <c r="A19" s="146">
        <v>5</v>
      </c>
      <c r="B19" s="147" t="s">
        <v>130</v>
      </c>
      <c r="C19" s="153" t="s">
        <v>9</v>
      </c>
      <c r="D19" s="55" t="s">
        <v>6</v>
      </c>
      <c r="E19" s="43">
        <v>204596</v>
      </c>
      <c r="F19" s="43">
        <v>653439</v>
      </c>
      <c r="G19" s="43">
        <v>404450</v>
      </c>
      <c r="H19" s="43">
        <f>H21</f>
        <v>350000</v>
      </c>
      <c r="I19" s="43">
        <f>I21</f>
        <v>350000</v>
      </c>
      <c r="J19" s="41">
        <f>SUM(E19:I19)</f>
        <v>1962485</v>
      </c>
      <c r="K19" s="167" t="s">
        <v>12</v>
      </c>
      <c r="L19" s="144" t="s">
        <v>48</v>
      </c>
    </row>
    <row r="20" spans="1:13" ht="19.5" customHeight="1">
      <c r="A20" s="146"/>
      <c r="B20" s="147"/>
      <c r="C20" s="153"/>
      <c r="D20" s="1" t="s">
        <v>8</v>
      </c>
      <c r="E20" s="42">
        <f aca="true" t="shared" si="4" ref="E20:J20">SUM(E19:E19)</f>
        <v>204596</v>
      </c>
      <c r="F20" s="42">
        <f t="shared" si="4"/>
        <v>653439</v>
      </c>
      <c r="G20" s="42">
        <f t="shared" si="4"/>
        <v>404450</v>
      </c>
      <c r="H20" s="42">
        <f t="shared" si="4"/>
        <v>350000</v>
      </c>
      <c r="I20" s="42">
        <f t="shared" si="4"/>
        <v>350000</v>
      </c>
      <c r="J20" s="42">
        <f t="shared" si="4"/>
        <v>1962485</v>
      </c>
      <c r="K20" s="168"/>
      <c r="L20" s="147"/>
      <c r="M20" s="56"/>
    </row>
    <row r="21" spans="1:13" ht="19.5" customHeight="1">
      <c r="A21" s="180" t="s">
        <v>87</v>
      </c>
      <c r="B21" s="145" t="s">
        <v>61</v>
      </c>
      <c r="C21" s="154" t="s">
        <v>52</v>
      </c>
      <c r="D21" s="1" t="s">
        <v>36</v>
      </c>
      <c r="E21" s="2"/>
      <c r="F21" s="2"/>
      <c r="G21" s="2">
        <v>0</v>
      </c>
      <c r="H21" s="2">
        <v>350000</v>
      </c>
      <c r="I21" s="2">
        <v>350000</v>
      </c>
      <c r="J21" s="2">
        <f>SUM(E21:I21)</f>
        <v>700000</v>
      </c>
      <c r="K21" s="120"/>
      <c r="L21" s="145" t="s">
        <v>66</v>
      </c>
      <c r="M21" s="56"/>
    </row>
    <row r="22" spans="1:13" ht="19.5" customHeight="1">
      <c r="A22" s="182"/>
      <c r="B22" s="144"/>
      <c r="C22" s="156"/>
      <c r="D22" s="1" t="s">
        <v>39</v>
      </c>
      <c r="E22" s="42">
        <f aca="true" t="shared" si="5" ref="E22:J22">SUM(E21)</f>
        <v>0</v>
      </c>
      <c r="F22" s="42">
        <f t="shared" si="5"/>
        <v>0</v>
      </c>
      <c r="G22" s="42">
        <f t="shared" si="5"/>
        <v>0</v>
      </c>
      <c r="H22" s="42">
        <f t="shared" si="5"/>
        <v>350000</v>
      </c>
      <c r="I22" s="42">
        <f t="shared" si="5"/>
        <v>350000</v>
      </c>
      <c r="J22" s="42">
        <f t="shared" si="5"/>
        <v>700000</v>
      </c>
      <c r="K22" s="120"/>
      <c r="L22" s="144"/>
      <c r="M22" s="56"/>
    </row>
    <row r="23" spans="1:13" ht="15" customHeight="1">
      <c r="A23" s="122"/>
      <c r="B23" s="133" t="s">
        <v>100</v>
      </c>
      <c r="C23" s="20"/>
      <c r="D23" s="1"/>
      <c r="E23" s="42"/>
      <c r="F23" s="42"/>
      <c r="G23" s="42"/>
      <c r="H23" s="42"/>
      <c r="I23" s="42"/>
      <c r="J23" s="42"/>
      <c r="K23" s="2"/>
      <c r="L23" s="124"/>
      <c r="M23" s="56"/>
    </row>
    <row r="24" spans="1:13" ht="45.75" customHeight="1">
      <c r="A24" s="158">
        <v>6</v>
      </c>
      <c r="B24" s="145" t="s">
        <v>102</v>
      </c>
      <c r="C24" s="161" t="s">
        <v>52</v>
      </c>
      <c r="D24" s="1" t="s">
        <v>6</v>
      </c>
      <c r="E24" s="2"/>
      <c r="F24" s="2"/>
      <c r="G24" s="2">
        <v>1176</v>
      </c>
      <c r="H24" s="2">
        <v>170000</v>
      </c>
      <c r="I24" s="2">
        <v>110000</v>
      </c>
      <c r="J24" s="2">
        <f>SUM(E24:I24)</f>
        <v>281176</v>
      </c>
      <c r="K24" s="2"/>
      <c r="L24" s="145" t="s">
        <v>67</v>
      </c>
      <c r="M24" s="56"/>
    </row>
    <row r="25" spans="1:13" ht="15" customHeight="1">
      <c r="A25" s="160"/>
      <c r="B25" s="144"/>
      <c r="C25" s="163"/>
      <c r="D25" s="1" t="s">
        <v>8</v>
      </c>
      <c r="E25" s="42">
        <f aca="true" t="shared" si="6" ref="E25:J25">SUM(E24)</f>
        <v>0</v>
      </c>
      <c r="F25" s="42">
        <f t="shared" si="6"/>
        <v>0</v>
      </c>
      <c r="G25" s="42">
        <f t="shared" si="6"/>
        <v>1176</v>
      </c>
      <c r="H25" s="42">
        <f t="shared" si="6"/>
        <v>170000</v>
      </c>
      <c r="I25" s="42">
        <f t="shared" si="6"/>
        <v>110000</v>
      </c>
      <c r="J25" s="42">
        <f t="shared" si="6"/>
        <v>281176</v>
      </c>
      <c r="K25" s="2"/>
      <c r="L25" s="144"/>
      <c r="M25" s="56"/>
    </row>
    <row r="26" spans="1:13" ht="15" customHeight="1">
      <c r="A26" s="121"/>
      <c r="B26" s="127" t="s">
        <v>69</v>
      </c>
      <c r="C26" s="134"/>
      <c r="D26" s="1"/>
      <c r="E26" s="42"/>
      <c r="F26" s="42"/>
      <c r="G26" s="42"/>
      <c r="H26" s="42"/>
      <c r="I26" s="42"/>
      <c r="J26" s="42"/>
      <c r="K26" s="2"/>
      <c r="L26" s="126"/>
      <c r="M26" s="56"/>
    </row>
    <row r="27" spans="1:12" ht="9.75">
      <c r="A27" s="146">
        <v>7</v>
      </c>
      <c r="B27" s="147" t="s">
        <v>0</v>
      </c>
      <c r="C27" s="153" t="s">
        <v>51</v>
      </c>
      <c r="D27" s="55" t="s">
        <v>6</v>
      </c>
      <c r="E27" s="19">
        <v>0</v>
      </c>
      <c r="F27" s="19">
        <v>207829</v>
      </c>
      <c r="G27" s="19">
        <v>18445</v>
      </c>
      <c r="H27" s="19">
        <v>0</v>
      </c>
      <c r="I27" s="19">
        <v>0</v>
      </c>
      <c r="J27" s="2">
        <f>SUM(E27:I27)</f>
        <v>226274</v>
      </c>
      <c r="K27" s="168"/>
      <c r="L27" s="147" t="s">
        <v>4</v>
      </c>
    </row>
    <row r="28" spans="1:12" ht="9.75">
      <c r="A28" s="146"/>
      <c r="B28" s="147"/>
      <c r="C28" s="153"/>
      <c r="D28" s="1" t="s">
        <v>8</v>
      </c>
      <c r="E28" s="57">
        <f aca="true" t="shared" si="7" ref="E28:J28">SUM(E27:E27)</f>
        <v>0</v>
      </c>
      <c r="F28" s="57">
        <f t="shared" si="7"/>
        <v>207829</v>
      </c>
      <c r="G28" s="57">
        <f t="shared" si="7"/>
        <v>18445</v>
      </c>
      <c r="H28" s="57">
        <f t="shared" si="7"/>
        <v>0</v>
      </c>
      <c r="I28" s="57">
        <f t="shared" si="7"/>
        <v>0</v>
      </c>
      <c r="J28" s="42">
        <f t="shared" si="7"/>
        <v>226274</v>
      </c>
      <c r="K28" s="168"/>
      <c r="L28" s="147"/>
    </row>
    <row r="29" spans="1:13" ht="45" customHeight="1">
      <c r="A29" s="158">
        <v>8</v>
      </c>
      <c r="B29" s="145" t="s">
        <v>62</v>
      </c>
      <c r="C29" s="169" t="s">
        <v>52</v>
      </c>
      <c r="D29" s="1" t="s">
        <v>6</v>
      </c>
      <c r="E29" s="2"/>
      <c r="F29" s="2"/>
      <c r="G29" s="2">
        <v>0</v>
      </c>
      <c r="H29" s="2">
        <v>340000</v>
      </c>
      <c r="I29" s="2">
        <v>360000</v>
      </c>
      <c r="J29" s="2">
        <f>SUM(E29:I29)</f>
        <v>700000</v>
      </c>
      <c r="K29" s="2"/>
      <c r="L29" s="145" t="s">
        <v>68</v>
      </c>
      <c r="M29" s="56"/>
    </row>
    <row r="30" spans="1:13" ht="15" customHeight="1">
      <c r="A30" s="160"/>
      <c r="B30" s="144"/>
      <c r="C30" s="170"/>
      <c r="D30" s="1" t="s">
        <v>8</v>
      </c>
      <c r="E30" s="42">
        <f aca="true" t="shared" si="8" ref="E30:J30">SUM(E29)</f>
        <v>0</v>
      </c>
      <c r="F30" s="42">
        <f t="shared" si="8"/>
        <v>0</v>
      </c>
      <c r="G30" s="42">
        <f t="shared" si="8"/>
        <v>0</v>
      </c>
      <c r="H30" s="42">
        <f t="shared" si="8"/>
        <v>340000</v>
      </c>
      <c r="I30" s="42">
        <f t="shared" si="8"/>
        <v>360000</v>
      </c>
      <c r="J30" s="42">
        <f t="shared" si="8"/>
        <v>700000</v>
      </c>
      <c r="K30" s="2"/>
      <c r="L30" s="144"/>
      <c r="M30" s="56"/>
    </row>
    <row r="31" spans="1:13" ht="15" customHeight="1">
      <c r="A31" s="123"/>
      <c r="B31" s="135" t="s">
        <v>101</v>
      </c>
      <c r="C31" s="41"/>
      <c r="D31" s="1"/>
      <c r="E31" s="42"/>
      <c r="F31" s="42"/>
      <c r="G31" s="42"/>
      <c r="H31" s="42"/>
      <c r="I31" s="42"/>
      <c r="J31" s="42"/>
      <c r="K31" s="2"/>
      <c r="L31" s="125"/>
      <c r="M31" s="56"/>
    </row>
    <row r="32" spans="1:13" ht="26.25" customHeight="1">
      <c r="A32" s="146">
        <v>9</v>
      </c>
      <c r="B32" s="147" t="s">
        <v>70</v>
      </c>
      <c r="C32" s="148" t="s">
        <v>52</v>
      </c>
      <c r="D32" s="1" t="s">
        <v>6</v>
      </c>
      <c r="E32" s="2">
        <v>0</v>
      </c>
      <c r="F32" s="2">
        <v>0</v>
      </c>
      <c r="G32" s="2">
        <v>0</v>
      </c>
      <c r="H32" s="2">
        <v>150000</v>
      </c>
      <c r="I32" s="2">
        <v>150000</v>
      </c>
      <c r="J32" s="2">
        <f>SUM(E32:I32)</f>
        <v>300000</v>
      </c>
      <c r="K32" s="157"/>
      <c r="L32" s="147" t="s">
        <v>103</v>
      </c>
      <c r="M32" s="56"/>
    </row>
    <row r="33" spans="1:13" ht="20.25" customHeight="1">
      <c r="A33" s="146"/>
      <c r="B33" s="147"/>
      <c r="C33" s="148"/>
      <c r="D33" s="1" t="s">
        <v>8</v>
      </c>
      <c r="E33" s="42">
        <f aca="true" t="shared" si="9" ref="E33:J33">SUM(E32)</f>
        <v>0</v>
      </c>
      <c r="F33" s="42">
        <f t="shared" si="9"/>
        <v>0</v>
      </c>
      <c r="G33" s="42">
        <f t="shared" si="9"/>
        <v>0</v>
      </c>
      <c r="H33" s="42">
        <f t="shared" si="9"/>
        <v>150000</v>
      </c>
      <c r="I33" s="42">
        <f t="shared" si="9"/>
        <v>150000</v>
      </c>
      <c r="J33" s="42">
        <f t="shared" si="9"/>
        <v>300000</v>
      </c>
      <c r="K33" s="157"/>
      <c r="L33" s="147"/>
      <c r="M33" s="56"/>
    </row>
    <row r="34" spans="1:13" ht="12.75" customHeight="1">
      <c r="A34" s="44"/>
      <c r="B34" s="171" t="s">
        <v>104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3"/>
      <c r="M34" s="56"/>
    </row>
    <row r="35" spans="1:13" ht="35.25" customHeight="1">
      <c r="A35" s="146">
        <v>10</v>
      </c>
      <c r="B35" s="147" t="s">
        <v>105</v>
      </c>
      <c r="C35" s="148">
        <v>2006</v>
      </c>
      <c r="D35" s="1" t="s">
        <v>6</v>
      </c>
      <c r="E35" s="2">
        <v>41129</v>
      </c>
      <c r="F35" s="2">
        <v>0</v>
      </c>
      <c r="G35" s="2">
        <v>0</v>
      </c>
      <c r="H35" s="2">
        <v>0</v>
      </c>
      <c r="I35" s="2">
        <v>0</v>
      </c>
      <c r="J35" s="2">
        <f>SUM(E35:I35)</f>
        <v>41129</v>
      </c>
      <c r="K35" s="164" t="s">
        <v>13</v>
      </c>
      <c r="L35" s="147" t="s">
        <v>107</v>
      </c>
      <c r="M35" s="56"/>
    </row>
    <row r="36" spans="1:13" ht="21.75" customHeight="1">
      <c r="A36" s="146"/>
      <c r="B36" s="147"/>
      <c r="C36" s="148"/>
      <c r="D36" s="1" t="s">
        <v>8</v>
      </c>
      <c r="E36" s="42">
        <f aca="true" t="shared" si="10" ref="E36:J36">SUM(E35:E35)</f>
        <v>41129</v>
      </c>
      <c r="F36" s="42">
        <f t="shared" si="10"/>
        <v>0</v>
      </c>
      <c r="G36" s="42">
        <f t="shared" si="10"/>
        <v>0</v>
      </c>
      <c r="H36" s="42">
        <f t="shared" si="10"/>
        <v>0</v>
      </c>
      <c r="I36" s="42">
        <f t="shared" si="10"/>
        <v>0</v>
      </c>
      <c r="J36" s="42">
        <f t="shared" si="10"/>
        <v>41129</v>
      </c>
      <c r="K36" s="165"/>
      <c r="L36" s="145"/>
      <c r="M36" s="56"/>
    </row>
    <row r="37" spans="1:13" ht="35.25" customHeight="1">
      <c r="A37" s="146">
        <v>11</v>
      </c>
      <c r="B37" s="147" t="s">
        <v>63</v>
      </c>
      <c r="C37" s="148">
        <v>2009</v>
      </c>
      <c r="D37" s="1" t="s">
        <v>6</v>
      </c>
      <c r="E37" s="2"/>
      <c r="F37" s="2"/>
      <c r="G37" s="2"/>
      <c r="H37" s="2">
        <v>12000</v>
      </c>
      <c r="I37" s="2"/>
      <c r="J37" s="2">
        <f>SUM(E37:I37)</f>
        <v>12000</v>
      </c>
      <c r="K37" s="164" t="s">
        <v>13</v>
      </c>
      <c r="L37" s="147" t="s">
        <v>108</v>
      </c>
      <c r="M37" s="56"/>
    </row>
    <row r="38" spans="1:13" ht="21.75" customHeight="1">
      <c r="A38" s="146"/>
      <c r="B38" s="147"/>
      <c r="C38" s="148"/>
      <c r="D38" s="1" t="s">
        <v>8</v>
      </c>
      <c r="E38" s="42">
        <f aca="true" t="shared" si="11" ref="E38:J38">SUM(E37:E37)</f>
        <v>0</v>
      </c>
      <c r="F38" s="42">
        <f t="shared" si="11"/>
        <v>0</v>
      </c>
      <c r="G38" s="42">
        <f t="shared" si="11"/>
        <v>0</v>
      </c>
      <c r="H38" s="42">
        <f t="shared" si="11"/>
        <v>12000</v>
      </c>
      <c r="I38" s="42">
        <f t="shared" si="11"/>
        <v>0</v>
      </c>
      <c r="J38" s="42">
        <f t="shared" si="11"/>
        <v>12000</v>
      </c>
      <c r="K38" s="165"/>
      <c r="L38" s="145"/>
      <c r="M38" s="56"/>
    </row>
    <row r="39" spans="1:13" ht="35.25" customHeight="1">
      <c r="A39" s="146">
        <v>12</v>
      </c>
      <c r="B39" s="147" t="s">
        <v>106</v>
      </c>
      <c r="C39" s="148" t="s">
        <v>60</v>
      </c>
      <c r="D39" s="1" t="s">
        <v>6</v>
      </c>
      <c r="E39" s="2"/>
      <c r="F39" s="2"/>
      <c r="G39" s="2">
        <v>0</v>
      </c>
      <c r="H39" s="2">
        <v>5000</v>
      </c>
      <c r="I39" s="2"/>
      <c r="J39" s="2">
        <f>SUM(E39:I39)</f>
        <v>5000</v>
      </c>
      <c r="K39" s="164" t="s">
        <v>13</v>
      </c>
      <c r="L39" s="147" t="s">
        <v>109</v>
      </c>
      <c r="M39" s="56"/>
    </row>
    <row r="40" spans="1:13" ht="21.75" customHeight="1">
      <c r="A40" s="146"/>
      <c r="B40" s="147"/>
      <c r="C40" s="148"/>
      <c r="D40" s="1" t="s">
        <v>8</v>
      </c>
      <c r="E40" s="42">
        <f aca="true" t="shared" si="12" ref="E40:J40">SUM(E39:E39)</f>
        <v>0</v>
      </c>
      <c r="F40" s="42">
        <f t="shared" si="12"/>
        <v>0</v>
      </c>
      <c r="G40" s="42">
        <f t="shared" si="12"/>
        <v>0</v>
      </c>
      <c r="H40" s="42">
        <f t="shared" si="12"/>
        <v>5000</v>
      </c>
      <c r="I40" s="42">
        <f t="shared" si="12"/>
        <v>0</v>
      </c>
      <c r="J40" s="42">
        <f t="shared" si="12"/>
        <v>5000</v>
      </c>
      <c r="K40" s="165"/>
      <c r="L40" s="145"/>
      <c r="M40" s="56"/>
    </row>
    <row r="41" spans="1:13" ht="35.25" customHeight="1">
      <c r="A41" s="146">
        <v>13</v>
      </c>
      <c r="B41" s="147" t="s">
        <v>64</v>
      </c>
      <c r="C41" s="148" t="s">
        <v>52</v>
      </c>
      <c r="D41" s="1" t="s">
        <v>6</v>
      </c>
      <c r="E41" s="2"/>
      <c r="F41" s="58"/>
      <c r="G41" s="2">
        <v>2000</v>
      </c>
      <c r="H41" s="2">
        <v>4520</v>
      </c>
      <c r="I41" s="2">
        <v>5107.6</v>
      </c>
      <c r="J41" s="2">
        <f>SUM(E41:I41)</f>
        <v>11627.6</v>
      </c>
      <c r="K41" s="164" t="s">
        <v>13</v>
      </c>
      <c r="L41" s="147" t="s">
        <v>110</v>
      </c>
      <c r="M41" s="56"/>
    </row>
    <row r="42" spans="1:13" ht="21.75" customHeight="1">
      <c r="A42" s="146"/>
      <c r="B42" s="147"/>
      <c r="C42" s="148"/>
      <c r="D42" s="1" t="s">
        <v>8</v>
      </c>
      <c r="E42" s="42">
        <f aca="true" t="shared" si="13" ref="E42:J42">SUM(E41:E41)</f>
        <v>0</v>
      </c>
      <c r="F42" s="42">
        <f t="shared" si="13"/>
        <v>0</v>
      </c>
      <c r="G42" s="42">
        <f t="shared" si="13"/>
        <v>2000</v>
      </c>
      <c r="H42" s="42">
        <f t="shared" si="13"/>
        <v>4520</v>
      </c>
      <c r="I42" s="42">
        <f t="shared" si="13"/>
        <v>5107.6</v>
      </c>
      <c r="J42" s="42">
        <f t="shared" si="13"/>
        <v>11627.6</v>
      </c>
      <c r="K42" s="165"/>
      <c r="L42" s="145"/>
      <c r="M42" s="56"/>
    </row>
    <row r="43" spans="1:13" ht="35.25" customHeight="1">
      <c r="A43" s="146">
        <v>14</v>
      </c>
      <c r="B43" s="147" t="s">
        <v>65</v>
      </c>
      <c r="C43" s="148" t="s">
        <v>52</v>
      </c>
      <c r="D43" s="1" t="s">
        <v>6</v>
      </c>
      <c r="E43" s="2"/>
      <c r="F43" s="2"/>
      <c r="G43" s="2">
        <v>5000</v>
      </c>
      <c r="H43" s="2">
        <v>3390</v>
      </c>
      <c r="I43" s="2">
        <v>3830.7</v>
      </c>
      <c r="J43" s="2">
        <f>SUM(E43:I43)</f>
        <v>12220.7</v>
      </c>
      <c r="K43" s="164" t="s">
        <v>13</v>
      </c>
      <c r="L43" s="147" t="s">
        <v>111</v>
      </c>
      <c r="M43" s="56"/>
    </row>
    <row r="44" spans="1:13" ht="21.75" customHeight="1">
      <c r="A44" s="146"/>
      <c r="B44" s="147"/>
      <c r="C44" s="148"/>
      <c r="D44" s="1" t="s">
        <v>8</v>
      </c>
      <c r="E44" s="42">
        <f aca="true" t="shared" si="14" ref="E44:J44">SUM(E43:E43)</f>
        <v>0</v>
      </c>
      <c r="F44" s="42">
        <f t="shared" si="14"/>
        <v>0</v>
      </c>
      <c r="G44" s="42">
        <f t="shared" si="14"/>
        <v>5000</v>
      </c>
      <c r="H44" s="42">
        <f t="shared" si="14"/>
        <v>3390</v>
      </c>
      <c r="I44" s="42">
        <f t="shared" si="14"/>
        <v>3830.7</v>
      </c>
      <c r="J44" s="42">
        <f t="shared" si="14"/>
        <v>12220.7</v>
      </c>
      <c r="K44" s="165"/>
      <c r="L44" s="145"/>
      <c r="M44" s="56"/>
    </row>
    <row r="45" spans="1:12" ht="12.75">
      <c r="A45" s="44"/>
      <c r="B45" s="59" t="s">
        <v>28</v>
      </c>
      <c r="C45" s="6"/>
      <c r="D45" s="1"/>
      <c r="E45" s="2"/>
      <c r="F45" s="2"/>
      <c r="G45" s="2"/>
      <c r="H45" s="2"/>
      <c r="I45" s="2"/>
      <c r="J45" s="60">
        <f>SUMIF(D7:D45,"ВСЕГО",J7:J45)</f>
        <v>3569896.0000000005</v>
      </c>
      <c r="K45" s="61"/>
      <c r="L45" s="62"/>
    </row>
    <row r="46" spans="4:10" ht="9.75">
      <c r="D46" s="39" t="s">
        <v>33</v>
      </c>
      <c r="E46" s="40">
        <f aca="true" t="shared" si="15" ref="E46:J46">SUM(E48:E50)</f>
        <v>250725</v>
      </c>
      <c r="F46" s="40">
        <f t="shared" si="15"/>
        <v>862412</v>
      </c>
      <c r="G46" s="40">
        <f t="shared" si="15"/>
        <v>434688</v>
      </c>
      <c r="H46" s="40">
        <f t="shared" si="15"/>
        <v>1037142.7</v>
      </c>
      <c r="I46" s="40">
        <f t="shared" si="15"/>
        <v>984928.2999999999</v>
      </c>
      <c r="J46" s="40">
        <f t="shared" si="15"/>
        <v>3569896</v>
      </c>
    </row>
    <row r="47" spans="4:10" ht="9.75">
      <c r="D47" s="1" t="s">
        <v>34</v>
      </c>
      <c r="E47" s="2">
        <f>SUMIF($D$7:$D$45,"ФБ",E$7:E$45)</f>
        <v>0</v>
      </c>
      <c r="F47" s="2">
        <f>SUMIF($D$7:$D$45,"ФБ",F$7:F$45)</f>
        <v>0</v>
      </c>
      <c r="G47" s="2">
        <f>SUMIF($D$7:$D$45,"ФБ",G$7:G$45)</f>
        <v>0</v>
      </c>
      <c r="H47" s="2">
        <f>SUMIF($D$7:$D$45,"ФБ",H$7:H$45)</f>
        <v>0</v>
      </c>
      <c r="I47" s="2">
        <f>SUMIF($D$7:$D$45,"ФБ",I$7:I$45)</f>
        <v>0</v>
      </c>
      <c r="J47" s="2">
        <f>SUM(E47:I47)</f>
        <v>0</v>
      </c>
    </row>
    <row r="48" spans="4:10" ht="9.75">
      <c r="D48" s="1" t="s">
        <v>35</v>
      </c>
      <c r="E48" s="2">
        <f>SUMIF($D$7:$D$45,"ОБ",E$7:E$45)</f>
        <v>0</v>
      </c>
      <c r="F48" s="2">
        <f>SUMIF($D$7:$D$45,"ОБ",F$7:F$45)</f>
        <v>0</v>
      </c>
      <c r="G48" s="2">
        <f>SUMIF($D$7:$D$45,"ОБ",G$7:G$45)</f>
        <v>0</v>
      </c>
      <c r="H48" s="2">
        <f>SUMIF($D$7:$D$45,"ОБ",H$7:H$45)</f>
        <v>0</v>
      </c>
      <c r="I48" s="2">
        <f>SUMIF($D$7:$D$45,"ОБ",I$7:I$45)</f>
        <v>0</v>
      </c>
      <c r="J48" s="2">
        <f>SUM(E48:I48)</f>
        <v>0</v>
      </c>
    </row>
    <row r="49" spans="4:10" ht="9.75">
      <c r="D49" s="1" t="s">
        <v>112</v>
      </c>
      <c r="E49" s="2">
        <f>SUMIF($D$7:$D$45,"БГ",E$7:E$45)</f>
        <v>0</v>
      </c>
      <c r="F49" s="2">
        <f>SUMIF($D$7:$D$45,"БГ",F$7:F$45)</f>
        <v>1144</v>
      </c>
      <c r="G49" s="2">
        <f>SUMIF($D$7:$D$45,"БГ",G$7:G$45)</f>
        <v>3617</v>
      </c>
      <c r="H49" s="2">
        <f>SUMIF($D$7:$D$45,"БГ",H$7:H$45)</f>
        <v>2232.7</v>
      </c>
      <c r="I49" s="2">
        <f>SUMIF($D$7:$D$45,"БГ",I$7:I$45)</f>
        <v>5990</v>
      </c>
      <c r="J49" s="2">
        <f>SUM(E49:I49)</f>
        <v>12983.7</v>
      </c>
    </row>
    <row r="50" spans="4:10" ht="9.75">
      <c r="D50" s="1" t="s">
        <v>36</v>
      </c>
      <c r="E50" s="2">
        <f>SUMIF($D$7:$D$45,"СП",E$7:E$45)</f>
        <v>250725</v>
      </c>
      <c r="F50" s="2">
        <f>SUMIF($D$7:$D$45,"СП",F$7:F$45)</f>
        <v>861268</v>
      </c>
      <c r="G50" s="2">
        <f>SUMIF($D$7:$D$45,"СП",G$7:G$45)</f>
        <v>431071</v>
      </c>
      <c r="H50" s="2">
        <f>SUMIF($D$7:$D$45,"СП",H$7:H$45)</f>
        <v>1034910</v>
      </c>
      <c r="I50" s="2">
        <f>SUMIF($D$7:$D$45,"СП",I$7:I$45)</f>
        <v>978938.2999999999</v>
      </c>
      <c r="J50" s="2">
        <f>SUM(E50:I50)</f>
        <v>3556912.3</v>
      </c>
    </row>
    <row r="51" spans="1:12" ht="12.75">
      <c r="A51" s="63"/>
      <c r="B51" s="64"/>
      <c r="C51" s="65"/>
      <c r="D51" s="66"/>
      <c r="E51" s="67"/>
      <c r="F51" s="67"/>
      <c r="G51" s="24"/>
      <c r="H51" s="24"/>
      <c r="I51" s="24"/>
      <c r="J51" s="24"/>
      <c r="K51" s="24"/>
      <c r="L51" s="62"/>
    </row>
    <row r="52" spans="1:13" s="24" customFormat="1" ht="13.5">
      <c r="A52" s="41"/>
      <c r="B52" s="68" t="s">
        <v>50</v>
      </c>
      <c r="C52" s="38"/>
      <c r="D52" s="69"/>
      <c r="E52" s="69"/>
      <c r="F52" s="70"/>
      <c r="G52" s="28"/>
      <c r="H52" s="28"/>
      <c r="I52" s="28"/>
      <c r="J52" s="28"/>
      <c r="K52" s="29"/>
      <c r="L52" s="71"/>
      <c r="M52" s="23"/>
    </row>
    <row r="53" spans="1:13" s="37" customFormat="1" ht="13.5">
      <c r="A53" s="72"/>
      <c r="B53" s="73" t="s">
        <v>3</v>
      </c>
      <c r="C53" s="32"/>
      <c r="D53" s="33"/>
      <c r="E53" s="33"/>
      <c r="F53" s="33"/>
      <c r="G53" s="33"/>
      <c r="H53" s="33"/>
      <c r="I53" s="33"/>
      <c r="J53" s="33"/>
      <c r="K53" s="34"/>
      <c r="L53" s="35"/>
      <c r="M53" s="36"/>
    </row>
    <row r="54" spans="1:12" ht="24.75" customHeight="1">
      <c r="A54" s="158">
        <v>15</v>
      </c>
      <c r="B54" s="145" t="s">
        <v>113</v>
      </c>
      <c r="C54" s="161" t="s">
        <v>9</v>
      </c>
      <c r="D54" s="39" t="s">
        <v>7</v>
      </c>
      <c r="E54" s="40">
        <f>E58+E62</f>
        <v>10000</v>
      </c>
      <c r="F54" s="40">
        <f>F58+F62</f>
        <v>0</v>
      </c>
      <c r="G54" s="40">
        <f>G58+G62</f>
        <v>0</v>
      </c>
      <c r="H54" s="40">
        <f>H58+H62</f>
        <v>0</v>
      </c>
      <c r="I54" s="40">
        <f>I58+I62</f>
        <v>0</v>
      </c>
      <c r="J54" s="40">
        <f>SUM(E54:I54)</f>
        <v>10000</v>
      </c>
      <c r="K54" s="150"/>
      <c r="L54" s="145"/>
    </row>
    <row r="55" spans="1:12" ht="26.25" customHeight="1">
      <c r="A55" s="159"/>
      <c r="B55" s="152"/>
      <c r="C55" s="162"/>
      <c r="D55" s="3" t="s">
        <v>14</v>
      </c>
      <c r="E55" s="40">
        <f aca="true" t="shared" si="16" ref="E55:I56">E59+E63</f>
        <v>20001</v>
      </c>
      <c r="F55" s="40">
        <f t="shared" si="16"/>
        <v>14000</v>
      </c>
      <c r="G55" s="40">
        <f>G59+G63</f>
        <v>3000</v>
      </c>
      <c r="H55" s="40">
        <f t="shared" si="16"/>
        <v>3525</v>
      </c>
      <c r="I55" s="40">
        <f t="shared" si="16"/>
        <v>48808</v>
      </c>
      <c r="J55" s="2">
        <f>SUM(E55:I55)</f>
        <v>89334</v>
      </c>
      <c r="K55" s="151"/>
      <c r="L55" s="152"/>
    </row>
    <row r="56" spans="1:12" ht="27" customHeight="1">
      <c r="A56" s="159"/>
      <c r="B56" s="152"/>
      <c r="C56" s="162"/>
      <c r="D56" s="1" t="s">
        <v>84</v>
      </c>
      <c r="E56" s="40">
        <f t="shared" si="16"/>
        <v>7099.799999999999</v>
      </c>
      <c r="F56" s="40">
        <f t="shared" si="16"/>
        <v>30168.809999999998</v>
      </c>
      <c r="G56" s="40">
        <f t="shared" si="16"/>
        <v>8414.37</v>
      </c>
      <c r="H56" s="40">
        <f>H60+H64</f>
        <v>7408.026</v>
      </c>
      <c r="I56" s="40">
        <f t="shared" si="16"/>
        <v>13084.63</v>
      </c>
      <c r="J56" s="143">
        <f>SUM(E56:I56)</f>
        <v>66175.636</v>
      </c>
      <c r="K56" s="151"/>
      <c r="L56" s="152"/>
    </row>
    <row r="57" spans="1:12" ht="36.75" customHeight="1">
      <c r="A57" s="160"/>
      <c r="B57" s="144"/>
      <c r="C57" s="163"/>
      <c r="D57" s="1" t="s">
        <v>8</v>
      </c>
      <c r="E57" s="42">
        <f aca="true" t="shared" si="17" ref="E57:J57">SUM(E54:E56)</f>
        <v>37100.8</v>
      </c>
      <c r="F57" s="42">
        <f t="shared" si="17"/>
        <v>44168.81</v>
      </c>
      <c r="G57" s="42">
        <f t="shared" si="17"/>
        <v>11414.37</v>
      </c>
      <c r="H57" s="42">
        <f t="shared" si="17"/>
        <v>10933.026</v>
      </c>
      <c r="I57" s="42">
        <f t="shared" si="17"/>
        <v>61892.63</v>
      </c>
      <c r="J57" s="142">
        <f t="shared" si="17"/>
        <v>165509.636</v>
      </c>
      <c r="K57" s="149"/>
      <c r="L57" s="144"/>
    </row>
    <row r="58" spans="1:12" ht="24.75" customHeight="1">
      <c r="A58" s="180" t="s">
        <v>88</v>
      </c>
      <c r="B58" s="145" t="s">
        <v>53</v>
      </c>
      <c r="C58" s="161" t="s">
        <v>9</v>
      </c>
      <c r="D58" s="39" t="s">
        <v>34</v>
      </c>
      <c r="E58" s="40">
        <v>10000</v>
      </c>
      <c r="F58" s="40">
        <v>0</v>
      </c>
      <c r="G58" s="40">
        <v>0</v>
      </c>
      <c r="H58" s="40">
        <v>0</v>
      </c>
      <c r="I58" s="40">
        <v>0</v>
      </c>
      <c r="J58" s="40">
        <f>SUM(E58:I58)</f>
        <v>10000</v>
      </c>
      <c r="K58" s="150"/>
      <c r="L58" s="145" t="s">
        <v>115</v>
      </c>
    </row>
    <row r="59" spans="1:12" ht="26.25" customHeight="1">
      <c r="A59" s="181"/>
      <c r="B59" s="152"/>
      <c r="C59" s="162"/>
      <c r="D59" s="3" t="s">
        <v>35</v>
      </c>
      <c r="E59" s="2">
        <v>20001</v>
      </c>
      <c r="F59" s="2">
        <v>14000</v>
      </c>
      <c r="G59" s="2">
        <v>3000</v>
      </c>
      <c r="H59" s="2">
        <v>3525</v>
      </c>
      <c r="I59" s="2">
        <v>48808</v>
      </c>
      <c r="J59" s="2">
        <f>SUM(E59:I59)</f>
        <v>89334</v>
      </c>
      <c r="K59" s="151"/>
      <c r="L59" s="152"/>
    </row>
    <row r="60" spans="1:12" ht="27" customHeight="1">
      <c r="A60" s="181"/>
      <c r="B60" s="152"/>
      <c r="C60" s="162"/>
      <c r="D60" s="1" t="s">
        <v>112</v>
      </c>
      <c r="E60" s="2">
        <v>1250.4</v>
      </c>
      <c r="F60" s="2">
        <v>14070.31</v>
      </c>
      <c r="G60" s="2">
        <v>2030.36</v>
      </c>
      <c r="H60" s="2">
        <v>5000</v>
      </c>
      <c r="I60" s="2">
        <v>13000</v>
      </c>
      <c r="J60" s="2">
        <f>SUM(E60:I60)</f>
        <v>35351.07</v>
      </c>
      <c r="K60" s="151"/>
      <c r="L60" s="152"/>
    </row>
    <row r="61" spans="1:12" ht="38.25" customHeight="1">
      <c r="A61" s="182"/>
      <c r="B61" s="144"/>
      <c r="C61" s="163"/>
      <c r="D61" s="1" t="s">
        <v>39</v>
      </c>
      <c r="E61" s="42">
        <f aca="true" t="shared" si="18" ref="E61:J61">SUM(E58:E60)</f>
        <v>31251.4</v>
      </c>
      <c r="F61" s="42">
        <f t="shared" si="18"/>
        <v>28070.309999999998</v>
      </c>
      <c r="G61" s="42">
        <f t="shared" si="18"/>
        <v>5030.36</v>
      </c>
      <c r="H61" s="42">
        <f t="shared" si="18"/>
        <v>8525</v>
      </c>
      <c r="I61" s="42">
        <f t="shared" si="18"/>
        <v>61808</v>
      </c>
      <c r="J61" s="42">
        <f t="shared" si="18"/>
        <v>134685.07</v>
      </c>
      <c r="K61" s="149"/>
      <c r="L61" s="144"/>
    </row>
    <row r="62" spans="1:12" ht="24.75" customHeight="1">
      <c r="A62" s="180" t="s">
        <v>89</v>
      </c>
      <c r="B62" s="145" t="s">
        <v>114</v>
      </c>
      <c r="C62" s="161" t="s">
        <v>9</v>
      </c>
      <c r="D62" s="1" t="s">
        <v>34</v>
      </c>
      <c r="F62" s="2">
        <v>0</v>
      </c>
      <c r="G62" s="2">
        <v>0</v>
      </c>
      <c r="H62" s="2">
        <v>0</v>
      </c>
      <c r="I62" s="2">
        <v>0</v>
      </c>
      <c r="J62" s="2">
        <f>SUM(F62:I62)</f>
        <v>0</v>
      </c>
      <c r="K62" s="150"/>
      <c r="L62" s="145" t="s">
        <v>116</v>
      </c>
    </row>
    <row r="63" spans="1:12" ht="45" customHeight="1">
      <c r="A63" s="181"/>
      <c r="B63" s="152"/>
      <c r="C63" s="162"/>
      <c r="D63" s="1" t="s">
        <v>35</v>
      </c>
      <c r="E63" s="2"/>
      <c r="F63" s="2">
        <v>0</v>
      </c>
      <c r="G63" s="2">
        <v>0</v>
      </c>
      <c r="H63" s="2">
        <v>0</v>
      </c>
      <c r="I63" s="2">
        <v>0</v>
      </c>
      <c r="J63" s="2">
        <f>SUM(E63:I63)</f>
        <v>0</v>
      </c>
      <c r="K63" s="151"/>
      <c r="L63" s="152"/>
    </row>
    <row r="64" spans="1:12" ht="27.75" customHeight="1">
      <c r="A64" s="181"/>
      <c r="B64" s="152"/>
      <c r="C64" s="162"/>
      <c r="D64" s="1" t="s">
        <v>112</v>
      </c>
      <c r="E64" s="2">
        <v>5849.4</v>
      </c>
      <c r="F64" s="2">
        <v>16098.5</v>
      </c>
      <c r="G64" s="2">
        <v>6384.01</v>
      </c>
      <c r="H64" s="2">
        <v>2408.026</v>
      </c>
      <c r="I64" s="13">
        <v>84.63</v>
      </c>
      <c r="J64" s="141">
        <f>SUM(E64:I64)</f>
        <v>30824.566000000003</v>
      </c>
      <c r="K64" s="151"/>
      <c r="L64" s="152"/>
    </row>
    <row r="65" spans="1:12" ht="42" customHeight="1">
      <c r="A65" s="182"/>
      <c r="B65" s="144"/>
      <c r="C65" s="163"/>
      <c r="D65" s="1" t="s">
        <v>39</v>
      </c>
      <c r="E65" s="42">
        <f aca="true" t="shared" si="19" ref="E65:J65">SUM(E62:E64)</f>
        <v>5849.4</v>
      </c>
      <c r="F65" s="42">
        <f t="shared" si="19"/>
        <v>16098.5</v>
      </c>
      <c r="G65" s="42">
        <f t="shared" si="19"/>
        <v>6384.01</v>
      </c>
      <c r="H65" s="42">
        <f t="shared" si="19"/>
        <v>2408.026</v>
      </c>
      <c r="I65" s="12">
        <f t="shared" si="19"/>
        <v>84.63</v>
      </c>
      <c r="J65" s="142">
        <f t="shared" si="19"/>
        <v>30824.566000000003</v>
      </c>
      <c r="K65" s="149"/>
      <c r="L65" s="144"/>
    </row>
    <row r="66" spans="1:12" ht="23.25" customHeight="1">
      <c r="A66" s="158">
        <v>16</v>
      </c>
      <c r="B66" s="145" t="s">
        <v>74</v>
      </c>
      <c r="C66" s="161" t="s">
        <v>9</v>
      </c>
      <c r="D66" s="1" t="s">
        <v>7</v>
      </c>
      <c r="E66" s="2">
        <v>2658.58</v>
      </c>
      <c r="F66" s="2">
        <v>0</v>
      </c>
      <c r="G66" s="2">
        <v>0</v>
      </c>
      <c r="H66" s="2">
        <v>0</v>
      </c>
      <c r="I66" s="2"/>
      <c r="J66" s="2">
        <f>SUM(E66:I66)</f>
        <v>2658.58</v>
      </c>
      <c r="K66" s="150"/>
      <c r="L66" s="145" t="s">
        <v>5</v>
      </c>
    </row>
    <row r="67" spans="1:12" ht="14.25" customHeight="1">
      <c r="A67" s="159"/>
      <c r="B67" s="152"/>
      <c r="C67" s="162"/>
      <c r="D67" s="1" t="s">
        <v>14</v>
      </c>
      <c r="E67" s="2">
        <v>0</v>
      </c>
      <c r="F67" s="2">
        <v>0</v>
      </c>
      <c r="G67" s="2">
        <v>0</v>
      </c>
      <c r="H67" s="2">
        <v>0</v>
      </c>
      <c r="I67" s="2">
        <v>3250</v>
      </c>
      <c r="J67" s="2">
        <f>SUM(E67:I67)</f>
        <v>3250</v>
      </c>
      <c r="K67" s="151"/>
      <c r="L67" s="152"/>
    </row>
    <row r="68" spans="1:12" ht="13.5" customHeight="1">
      <c r="A68" s="159"/>
      <c r="B68" s="152"/>
      <c r="C68" s="162"/>
      <c r="D68" s="1" t="s">
        <v>84</v>
      </c>
      <c r="E68" s="2">
        <v>0</v>
      </c>
      <c r="F68" s="2">
        <v>0</v>
      </c>
      <c r="G68" s="2">
        <v>0</v>
      </c>
      <c r="H68" s="2">
        <v>5000</v>
      </c>
      <c r="I68" s="2">
        <v>5000</v>
      </c>
      <c r="J68" s="2">
        <f>SUM(E68:I68)</f>
        <v>10000</v>
      </c>
      <c r="K68" s="151"/>
      <c r="L68" s="152"/>
    </row>
    <row r="69" spans="1:12" ht="15.75" customHeight="1">
      <c r="A69" s="160"/>
      <c r="B69" s="144"/>
      <c r="C69" s="163"/>
      <c r="D69" s="1" t="s">
        <v>8</v>
      </c>
      <c r="E69" s="42">
        <f aca="true" t="shared" si="20" ref="E69:J69">SUM(E66:E68)</f>
        <v>2658.58</v>
      </c>
      <c r="F69" s="42">
        <f t="shared" si="20"/>
        <v>0</v>
      </c>
      <c r="G69" s="42">
        <f t="shared" si="20"/>
        <v>0</v>
      </c>
      <c r="H69" s="42">
        <f t="shared" si="20"/>
        <v>5000</v>
      </c>
      <c r="I69" s="42">
        <f t="shared" si="20"/>
        <v>8250</v>
      </c>
      <c r="J69" s="42">
        <f t="shared" si="20"/>
        <v>15908.58</v>
      </c>
      <c r="K69" s="149"/>
      <c r="L69" s="144"/>
    </row>
    <row r="70" spans="1:12" ht="18.75" customHeight="1">
      <c r="A70" s="146">
        <v>17</v>
      </c>
      <c r="B70" s="147" t="s">
        <v>54</v>
      </c>
      <c r="C70" s="148" t="s">
        <v>10</v>
      </c>
      <c r="D70" s="1" t="s">
        <v>7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f>SUM(E70:I70)</f>
        <v>0</v>
      </c>
      <c r="K70" s="157"/>
      <c r="L70" s="145" t="s">
        <v>23</v>
      </c>
    </row>
    <row r="71" spans="1:12" ht="18.75" customHeight="1">
      <c r="A71" s="146"/>
      <c r="B71" s="147"/>
      <c r="C71" s="148"/>
      <c r="D71" s="1" t="s">
        <v>14</v>
      </c>
      <c r="E71" s="2"/>
      <c r="F71" s="2">
        <v>0</v>
      </c>
      <c r="G71" s="2">
        <v>0</v>
      </c>
      <c r="H71" s="2">
        <v>0</v>
      </c>
      <c r="I71" s="2">
        <v>0</v>
      </c>
      <c r="J71" s="2">
        <f>SUM(E71:I71)</f>
        <v>0</v>
      </c>
      <c r="K71" s="157"/>
      <c r="L71" s="152"/>
    </row>
    <row r="72" spans="1:12" ht="21" customHeight="1">
      <c r="A72" s="146"/>
      <c r="B72" s="147"/>
      <c r="C72" s="148"/>
      <c r="D72" s="1" t="s">
        <v>84</v>
      </c>
      <c r="E72" s="2">
        <v>1930</v>
      </c>
      <c r="F72" s="2">
        <v>352.6</v>
      </c>
      <c r="G72" s="2">
        <v>0</v>
      </c>
      <c r="H72" s="2">
        <v>0</v>
      </c>
      <c r="I72" s="2">
        <v>0</v>
      </c>
      <c r="J72" s="2">
        <f>SUM(E72:I72)</f>
        <v>2282.6</v>
      </c>
      <c r="K72" s="157"/>
      <c r="L72" s="152"/>
    </row>
    <row r="73" spans="1:12" ht="21.75" customHeight="1">
      <c r="A73" s="146"/>
      <c r="B73" s="147"/>
      <c r="C73" s="148"/>
      <c r="D73" s="1" t="s">
        <v>8</v>
      </c>
      <c r="E73" s="42">
        <f aca="true" t="shared" si="21" ref="E73:J73">SUM(E70:E72)</f>
        <v>1930</v>
      </c>
      <c r="F73" s="42">
        <f t="shared" si="21"/>
        <v>352.6</v>
      </c>
      <c r="G73" s="42">
        <f t="shared" si="21"/>
        <v>0</v>
      </c>
      <c r="H73" s="42">
        <f t="shared" si="21"/>
        <v>0</v>
      </c>
      <c r="I73" s="42">
        <f t="shared" si="21"/>
        <v>0</v>
      </c>
      <c r="J73" s="42">
        <f t="shared" si="21"/>
        <v>2282.6</v>
      </c>
      <c r="K73" s="157"/>
      <c r="L73" s="144"/>
    </row>
    <row r="74" spans="1:12" ht="22.5" customHeight="1">
      <c r="A74" s="158">
        <v>18</v>
      </c>
      <c r="B74" s="145" t="s">
        <v>21</v>
      </c>
      <c r="C74" s="161">
        <v>2007</v>
      </c>
      <c r="D74" s="1" t="s">
        <v>6</v>
      </c>
      <c r="E74" s="2">
        <v>0</v>
      </c>
      <c r="F74" s="2">
        <v>47598</v>
      </c>
      <c r="G74" s="2">
        <v>0</v>
      </c>
      <c r="H74" s="2">
        <v>0</v>
      </c>
      <c r="I74" s="2">
        <v>0</v>
      </c>
      <c r="J74" s="2">
        <f>SUM(E74:I74)</f>
        <v>47598</v>
      </c>
      <c r="K74" s="2"/>
      <c r="L74" s="145" t="s">
        <v>55</v>
      </c>
    </row>
    <row r="75" spans="1:12" ht="20.25" customHeight="1">
      <c r="A75" s="159"/>
      <c r="B75" s="152"/>
      <c r="C75" s="162"/>
      <c r="D75" s="1" t="s">
        <v>7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f>SUM(E75:I75)</f>
        <v>0</v>
      </c>
      <c r="K75" s="40"/>
      <c r="L75" s="152"/>
    </row>
    <row r="76" spans="1:12" ht="18" customHeight="1">
      <c r="A76" s="160"/>
      <c r="B76" s="144"/>
      <c r="C76" s="163"/>
      <c r="D76" s="1" t="s">
        <v>8</v>
      </c>
      <c r="E76" s="42">
        <f aca="true" t="shared" si="22" ref="E76:J76">SUM(E74:E75)</f>
        <v>0</v>
      </c>
      <c r="F76" s="42">
        <f t="shared" si="22"/>
        <v>47598</v>
      </c>
      <c r="G76" s="42">
        <f t="shared" si="22"/>
        <v>0</v>
      </c>
      <c r="H76" s="42">
        <f t="shared" si="22"/>
        <v>0</v>
      </c>
      <c r="I76" s="42">
        <f t="shared" si="22"/>
        <v>0</v>
      </c>
      <c r="J76" s="42">
        <f t="shared" si="22"/>
        <v>47598</v>
      </c>
      <c r="K76" s="40"/>
      <c r="L76" s="166"/>
    </row>
    <row r="77" spans="1:12" ht="18" customHeight="1">
      <c r="A77" s="158">
        <v>19</v>
      </c>
      <c r="B77" s="145" t="s">
        <v>117</v>
      </c>
      <c r="C77" s="161" t="s">
        <v>52</v>
      </c>
      <c r="D77" s="1" t="s">
        <v>14</v>
      </c>
      <c r="E77" s="42"/>
      <c r="F77" s="42"/>
      <c r="G77" s="2">
        <v>0</v>
      </c>
      <c r="H77" s="2">
        <v>0</v>
      </c>
      <c r="I77" s="2">
        <v>0</v>
      </c>
      <c r="J77" s="40">
        <f>SUM(E77:I77)</f>
        <v>0</v>
      </c>
      <c r="K77" s="40"/>
      <c r="L77" s="150"/>
    </row>
    <row r="78" spans="1:12" ht="21.75" customHeight="1">
      <c r="A78" s="159"/>
      <c r="B78" s="152"/>
      <c r="C78" s="162"/>
      <c r="D78" s="1" t="s">
        <v>84</v>
      </c>
      <c r="E78" s="2">
        <v>0</v>
      </c>
      <c r="F78" s="2">
        <v>0</v>
      </c>
      <c r="G78" s="2">
        <v>0</v>
      </c>
      <c r="H78" s="2">
        <v>10000</v>
      </c>
      <c r="I78" s="2">
        <v>10000</v>
      </c>
      <c r="J78" s="40">
        <f>SUM(E78:I78)</f>
        <v>20000</v>
      </c>
      <c r="K78" s="157"/>
      <c r="L78" s="151"/>
    </row>
    <row r="79" spans="1:12" ht="21" customHeight="1">
      <c r="A79" s="160"/>
      <c r="B79" s="144"/>
      <c r="C79" s="163"/>
      <c r="D79" s="1" t="s">
        <v>8</v>
      </c>
      <c r="E79" s="42">
        <f>SUM(E78)</f>
        <v>0</v>
      </c>
      <c r="F79" s="42">
        <f>SUM(F78)</f>
        <v>0</v>
      </c>
      <c r="G79" s="42">
        <f>SUM(G78)</f>
        <v>0</v>
      </c>
      <c r="H79" s="42">
        <f>SUM(H78)</f>
        <v>10000</v>
      </c>
      <c r="I79" s="42">
        <f>SUM(I78)</f>
        <v>10000</v>
      </c>
      <c r="J79" s="42">
        <f>SUM(J77:J78)</f>
        <v>20000</v>
      </c>
      <c r="K79" s="157"/>
      <c r="L79" s="149"/>
    </row>
    <row r="80" spans="1:13" s="37" customFormat="1" ht="17.25" customHeight="1">
      <c r="A80" s="72"/>
      <c r="B80" s="46" t="s">
        <v>59</v>
      </c>
      <c r="C80" s="75"/>
      <c r="D80" s="76"/>
      <c r="E80" s="77"/>
      <c r="F80" s="77"/>
      <c r="G80" s="77"/>
      <c r="H80" s="77"/>
      <c r="I80" s="77"/>
      <c r="J80" s="77"/>
      <c r="K80" s="33"/>
      <c r="L80" s="78"/>
      <c r="M80" s="79"/>
    </row>
    <row r="81" spans="1:12" ht="24.75" customHeight="1">
      <c r="A81" s="146">
        <v>20</v>
      </c>
      <c r="B81" s="147" t="s">
        <v>2</v>
      </c>
      <c r="C81" s="148">
        <v>2006</v>
      </c>
      <c r="D81" s="1" t="s">
        <v>6</v>
      </c>
      <c r="E81" s="40">
        <v>20800</v>
      </c>
      <c r="F81" s="2">
        <v>0</v>
      </c>
      <c r="G81" s="2">
        <v>0</v>
      </c>
      <c r="H81" s="2">
        <v>0</v>
      </c>
      <c r="I81" s="2">
        <v>0</v>
      </c>
      <c r="J81" s="2">
        <f>SUM(E81:I81)</f>
        <v>20800</v>
      </c>
      <c r="K81" s="157"/>
      <c r="L81" s="147" t="s">
        <v>118</v>
      </c>
    </row>
    <row r="82" spans="1:12" ht="21" customHeight="1">
      <c r="A82" s="146"/>
      <c r="B82" s="147"/>
      <c r="C82" s="148"/>
      <c r="D82" s="1" t="s">
        <v>8</v>
      </c>
      <c r="E82" s="42">
        <f aca="true" t="shared" si="23" ref="E82:J82">SUM(E81)</f>
        <v>20800</v>
      </c>
      <c r="F82" s="42">
        <f t="shared" si="23"/>
        <v>0</v>
      </c>
      <c r="G82" s="42">
        <f t="shared" si="23"/>
        <v>0</v>
      </c>
      <c r="H82" s="42">
        <f t="shared" si="23"/>
        <v>0</v>
      </c>
      <c r="I82" s="42">
        <f t="shared" si="23"/>
        <v>0</v>
      </c>
      <c r="J82" s="42">
        <f t="shared" si="23"/>
        <v>20800</v>
      </c>
      <c r="K82" s="157"/>
      <c r="L82" s="147"/>
    </row>
    <row r="83" spans="1:12" ht="24.75" customHeight="1">
      <c r="A83" s="146">
        <v>21</v>
      </c>
      <c r="B83" s="147" t="s">
        <v>76</v>
      </c>
      <c r="C83" s="148" t="s">
        <v>52</v>
      </c>
      <c r="D83" s="1" t="s">
        <v>6</v>
      </c>
      <c r="E83" s="40">
        <v>0</v>
      </c>
      <c r="F83" s="40">
        <v>0</v>
      </c>
      <c r="G83" s="40">
        <v>0</v>
      </c>
      <c r="H83" s="40">
        <v>2500</v>
      </c>
      <c r="I83" s="40">
        <v>2500</v>
      </c>
      <c r="J83" s="40">
        <f>SUM(E83:I83)</f>
        <v>5000</v>
      </c>
      <c r="K83" s="149"/>
      <c r="L83" s="144" t="s">
        <v>75</v>
      </c>
    </row>
    <row r="84" spans="1:12" ht="21" customHeight="1">
      <c r="A84" s="146"/>
      <c r="B84" s="147"/>
      <c r="C84" s="148"/>
      <c r="D84" s="1" t="s">
        <v>8</v>
      </c>
      <c r="E84" s="42">
        <f aca="true" t="shared" si="24" ref="E84:J84">SUM(E83)</f>
        <v>0</v>
      </c>
      <c r="F84" s="14">
        <f t="shared" si="24"/>
        <v>0</v>
      </c>
      <c r="G84" s="14">
        <f t="shared" si="24"/>
        <v>0</v>
      </c>
      <c r="H84" s="14">
        <f t="shared" si="24"/>
        <v>2500</v>
      </c>
      <c r="I84" s="14">
        <f t="shared" si="24"/>
        <v>2500</v>
      </c>
      <c r="J84" s="14">
        <f t="shared" si="24"/>
        <v>5000</v>
      </c>
      <c r="K84" s="150"/>
      <c r="L84" s="145"/>
    </row>
    <row r="85" spans="1:13" s="84" customFormat="1" ht="12.75">
      <c r="A85" s="45"/>
      <c r="B85" s="59" t="s">
        <v>29</v>
      </c>
      <c r="C85" s="45"/>
      <c r="D85" s="80"/>
      <c r="E85" s="60"/>
      <c r="F85" s="60"/>
      <c r="G85" s="60"/>
      <c r="H85" s="60"/>
      <c r="I85" s="60"/>
      <c r="J85" s="60">
        <f>SUMIF(D53:D84,"ВСЕГО",J53:J84)</f>
        <v>277098.816</v>
      </c>
      <c r="K85" s="81"/>
      <c r="L85" s="82"/>
      <c r="M85" s="83"/>
    </row>
    <row r="86" spans="4:10" ht="9.75">
      <c r="D86" s="39" t="s">
        <v>33</v>
      </c>
      <c r="E86" s="40">
        <f aca="true" t="shared" si="25" ref="E86:J86">SUM(E87:E90)</f>
        <v>62489.380000000005</v>
      </c>
      <c r="F86" s="40">
        <f t="shared" si="25"/>
        <v>92119.41</v>
      </c>
      <c r="G86" s="40">
        <f t="shared" si="25"/>
        <v>11414.37</v>
      </c>
      <c r="H86" s="40">
        <f t="shared" si="25"/>
        <v>28433.025999999998</v>
      </c>
      <c r="I86" s="11">
        <f t="shared" si="25"/>
        <v>82642.63</v>
      </c>
      <c r="J86" s="11">
        <f t="shared" si="25"/>
        <v>277098.816</v>
      </c>
    </row>
    <row r="87" spans="4:12" ht="9.75">
      <c r="D87" s="1" t="s">
        <v>34</v>
      </c>
      <c r="E87" s="2">
        <f>SUMIF($D$53:$D$85,"ФБ",E$53:E$85)</f>
        <v>12658.58</v>
      </c>
      <c r="F87" s="2">
        <f>SUMIF($D$53:$D$85,"ФБ",F$53:F$85)</f>
        <v>0</v>
      </c>
      <c r="G87" s="2">
        <f>SUMIF($D$53:$D$85,"ФБ",G$53:G$85)</f>
        <v>0</v>
      </c>
      <c r="H87" s="2">
        <f>SUMIF($D$53:$D$85,"ФБ",H$53:H$85)</f>
        <v>0</v>
      </c>
      <c r="I87" s="2">
        <f>SUMIF($D$53:$D$85,"ФБ",I$53:I$85)</f>
        <v>0</v>
      </c>
      <c r="J87" s="2">
        <f>SUM(E87:I87)</f>
        <v>12658.58</v>
      </c>
      <c r="K87" s="85">
        <f>SUMIF($D$53:$D$85,"ФБ",K$53:K$85)</f>
        <v>0</v>
      </c>
      <c r="L87" s="70"/>
    </row>
    <row r="88" spans="4:10" ht="9.75">
      <c r="D88" s="1" t="s">
        <v>35</v>
      </c>
      <c r="E88" s="2">
        <f>SUMIF($D$53:$D$85,"ОБ",E$53:E$85)</f>
        <v>20001</v>
      </c>
      <c r="F88" s="2">
        <f>SUMIF($D$53:$D$85,"ОБ",F$53:F$85)</f>
        <v>14000</v>
      </c>
      <c r="G88" s="2">
        <f>SUMIF($D$53:$D$85,"ОБ",G$53:G$85)</f>
        <v>3000</v>
      </c>
      <c r="H88" s="2">
        <f>SUMIF($D$53:$D$85,"ОБ",H$53:H$85)</f>
        <v>3525</v>
      </c>
      <c r="I88" s="2">
        <f>SUMIF($D$53:$D$85,"ОБ",I$53:I$85)</f>
        <v>52058</v>
      </c>
      <c r="J88" s="2">
        <f>SUM(E88:I88)</f>
        <v>92584</v>
      </c>
    </row>
    <row r="89" spans="4:10" ht="9.75">
      <c r="D89" s="1" t="s">
        <v>112</v>
      </c>
      <c r="E89" s="2">
        <f>SUMIF($D$53:$D$85,"БГ",E$53:E$85)</f>
        <v>9029.8</v>
      </c>
      <c r="F89" s="2">
        <f>SUMIF($D$53:$D$85,"БГ",F$53:F$85)</f>
        <v>30521.409999999996</v>
      </c>
      <c r="G89" s="2">
        <f>SUMIF($D$53:$D$85,"БГ",G$53:G$85)</f>
        <v>8414.37</v>
      </c>
      <c r="H89" s="2">
        <f>SUMIF($D$53:$D$85,"БГ",H$53:H$85)</f>
        <v>22408.025999999998</v>
      </c>
      <c r="I89" s="13">
        <f>SUMIF($D$53:$D$85,"БГ",I$53:I$85)</f>
        <v>28084.629999999997</v>
      </c>
      <c r="J89" s="13">
        <f>SUM(E89:I89)</f>
        <v>98458.236</v>
      </c>
    </row>
    <row r="90" spans="4:12" ht="9.75">
      <c r="D90" s="1" t="s">
        <v>36</v>
      </c>
      <c r="E90" s="2">
        <f>SUMIF($D$53:$D$85,"СП",E$53:E$85)</f>
        <v>20800</v>
      </c>
      <c r="F90" s="2">
        <f>SUMIF($D$53:$D$85,"СП",F$53:F$85)</f>
        <v>47598</v>
      </c>
      <c r="G90" s="2">
        <f>SUMIF($D$53:$D$85,"СП",G$53:G$85)</f>
        <v>0</v>
      </c>
      <c r="H90" s="2">
        <f>SUMIF($D$53:$D$85,"СП",H$53:H$85)</f>
        <v>2500</v>
      </c>
      <c r="I90" s="2">
        <f>SUMIF($D$53:$D$85,"СП",I$53:I$85)</f>
        <v>2500</v>
      </c>
      <c r="J90" s="2">
        <f>SUM(E90:I90)</f>
        <v>73398</v>
      </c>
      <c r="L90" s="86"/>
    </row>
    <row r="91" spans="1:12" ht="9.75">
      <c r="A91" s="63"/>
      <c r="B91" s="87"/>
      <c r="C91" s="65"/>
      <c r="D91" s="66"/>
      <c r="E91" s="67"/>
      <c r="F91" s="67"/>
      <c r="G91" s="67"/>
      <c r="H91" s="24"/>
      <c r="I91" s="24"/>
      <c r="J91" s="24"/>
      <c r="K91" s="24"/>
      <c r="L91" s="62"/>
    </row>
    <row r="92" spans="1:13" s="24" customFormat="1" ht="13.5">
      <c r="A92" s="41"/>
      <c r="B92" s="68" t="s">
        <v>30</v>
      </c>
      <c r="C92" s="38"/>
      <c r="D92" s="69"/>
      <c r="E92" s="69"/>
      <c r="F92" s="69"/>
      <c r="G92" s="70"/>
      <c r="H92" s="28"/>
      <c r="I92" s="28"/>
      <c r="J92" s="28"/>
      <c r="K92" s="29"/>
      <c r="L92" s="71"/>
      <c r="M92" s="23"/>
    </row>
    <row r="93" spans="1:13" s="37" customFormat="1" ht="13.5">
      <c r="A93" s="72"/>
      <c r="B93" s="73" t="s">
        <v>3</v>
      </c>
      <c r="C93" s="32"/>
      <c r="D93" s="33"/>
      <c r="E93" s="33"/>
      <c r="F93" s="33"/>
      <c r="G93" s="33"/>
      <c r="H93" s="33"/>
      <c r="I93" s="33"/>
      <c r="J93" s="33"/>
      <c r="K93" s="34"/>
      <c r="L93" s="35"/>
      <c r="M93" s="36"/>
    </row>
    <row r="94" spans="1:12" ht="33" customHeight="1">
      <c r="A94" s="159">
        <v>22</v>
      </c>
      <c r="B94" s="152" t="s">
        <v>135</v>
      </c>
      <c r="C94" s="162">
        <v>2008</v>
      </c>
      <c r="D94" s="1" t="s">
        <v>84</v>
      </c>
      <c r="E94" s="2"/>
      <c r="F94" s="21"/>
      <c r="G94" s="21">
        <v>923.464</v>
      </c>
      <c r="H94" s="21"/>
      <c r="I94" s="21"/>
      <c r="J94" s="2">
        <f>SUM(E94:I94)</f>
        <v>923.464</v>
      </c>
      <c r="K94" s="24"/>
      <c r="L94" s="145" t="s">
        <v>136</v>
      </c>
    </row>
    <row r="95" spans="1:12" ht="30.75" customHeight="1">
      <c r="A95" s="160"/>
      <c r="B95" s="144"/>
      <c r="C95" s="163"/>
      <c r="D95" s="1" t="s">
        <v>8</v>
      </c>
      <c r="E95" s="42">
        <f aca="true" t="shared" si="26" ref="E95:J95">SUM(E94)</f>
        <v>0</v>
      </c>
      <c r="F95" s="42">
        <f t="shared" si="26"/>
        <v>0</v>
      </c>
      <c r="G95" s="42">
        <f t="shared" si="26"/>
        <v>923.464</v>
      </c>
      <c r="H95" s="42">
        <f t="shared" si="26"/>
        <v>0</v>
      </c>
      <c r="I95" s="42">
        <f t="shared" si="26"/>
        <v>0</v>
      </c>
      <c r="J95" s="42">
        <f t="shared" si="26"/>
        <v>923.464</v>
      </c>
      <c r="K95" s="24"/>
      <c r="L95" s="144"/>
    </row>
    <row r="96" spans="1:12" ht="12.75">
      <c r="A96" s="44"/>
      <c r="B96" s="88" t="s">
        <v>128</v>
      </c>
      <c r="C96" s="25"/>
      <c r="D96" s="89"/>
      <c r="E96" s="90"/>
      <c r="F96" s="90"/>
      <c r="G96" s="90"/>
      <c r="H96" s="90"/>
      <c r="I96" s="90"/>
      <c r="J96" s="90"/>
      <c r="K96" s="91"/>
      <c r="L96" s="92"/>
    </row>
    <row r="97" spans="1:12" ht="12.75">
      <c r="A97" s="44"/>
      <c r="B97" s="136" t="s">
        <v>71</v>
      </c>
      <c r="C97" s="25"/>
      <c r="D97" s="89"/>
      <c r="E97" s="90"/>
      <c r="F97" s="90"/>
      <c r="G97" s="90"/>
      <c r="H97" s="90"/>
      <c r="I97" s="90"/>
      <c r="J97" s="90"/>
      <c r="K97" s="91"/>
      <c r="L97" s="92"/>
    </row>
    <row r="98" spans="1:13" ht="19.5" customHeight="1">
      <c r="A98" s="146">
        <v>23</v>
      </c>
      <c r="B98" s="147" t="s">
        <v>72</v>
      </c>
      <c r="C98" s="148">
        <v>2008</v>
      </c>
      <c r="D98" s="1" t="s">
        <v>6</v>
      </c>
      <c r="E98" s="2">
        <v>0</v>
      </c>
      <c r="F98" s="2">
        <v>0</v>
      </c>
      <c r="G98" s="2">
        <v>14842</v>
      </c>
      <c r="H98" s="2">
        <v>0</v>
      </c>
      <c r="I98" s="2">
        <v>0</v>
      </c>
      <c r="J98" s="2">
        <f>SUM(E98:I98)</f>
        <v>14842</v>
      </c>
      <c r="K98" s="157"/>
      <c r="L98" s="147" t="s">
        <v>73</v>
      </c>
      <c r="M98" s="56"/>
    </row>
    <row r="99" spans="1:13" ht="13.5" customHeight="1">
      <c r="A99" s="146"/>
      <c r="B99" s="147"/>
      <c r="C99" s="148"/>
      <c r="D99" s="1" t="s">
        <v>8</v>
      </c>
      <c r="E99" s="42">
        <f aca="true" t="shared" si="27" ref="E99:J99">SUM(E98)</f>
        <v>0</v>
      </c>
      <c r="F99" s="14">
        <f t="shared" si="27"/>
        <v>0</v>
      </c>
      <c r="G99" s="14">
        <f t="shared" si="27"/>
        <v>14842</v>
      </c>
      <c r="H99" s="14">
        <f t="shared" si="27"/>
        <v>0</v>
      </c>
      <c r="I99" s="14">
        <f t="shared" si="27"/>
        <v>0</v>
      </c>
      <c r="J99" s="14">
        <f t="shared" si="27"/>
        <v>14842</v>
      </c>
      <c r="K99" s="150"/>
      <c r="L99" s="145"/>
      <c r="M99" s="56"/>
    </row>
    <row r="100" spans="1:13" ht="19.5" customHeight="1">
      <c r="A100" s="146">
        <v>24</v>
      </c>
      <c r="B100" s="147" t="s">
        <v>1</v>
      </c>
      <c r="C100" s="148" t="s">
        <v>10</v>
      </c>
      <c r="D100" s="1" t="s">
        <v>6</v>
      </c>
      <c r="E100" s="2">
        <v>21846</v>
      </c>
      <c r="F100" s="2">
        <v>101677</v>
      </c>
      <c r="G100" s="2">
        <v>136288</v>
      </c>
      <c r="H100" s="2"/>
      <c r="I100" s="2">
        <v>0</v>
      </c>
      <c r="J100" s="2">
        <f>SUM(E100:I100)</f>
        <v>259811</v>
      </c>
      <c r="K100" s="157"/>
      <c r="L100" s="147" t="s">
        <v>119</v>
      </c>
      <c r="M100" s="56"/>
    </row>
    <row r="101" spans="1:13" ht="13.5" customHeight="1">
      <c r="A101" s="146"/>
      <c r="B101" s="147"/>
      <c r="C101" s="148"/>
      <c r="D101" s="1" t="s">
        <v>8</v>
      </c>
      <c r="E101" s="42">
        <f aca="true" t="shared" si="28" ref="E101:J101">SUM(E100)</f>
        <v>21846</v>
      </c>
      <c r="F101" s="14">
        <f t="shared" si="28"/>
        <v>101677</v>
      </c>
      <c r="G101" s="14">
        <f t="shared" si="28"/>
        <v>136288</v>
      </c>
      <c r="H101" s="14">
        <f t="shared" si="28"/>
        <v>0</v>
      </c>
      <c r="I101" s="14">
        <f t="shared" si="28"/>
        <v>0</v>
      </c>
      <c r="J101" s="14">
        <f t="shared" si="28"/>
        <v>259811</v>
      </c>
      <c r="K101" s="150"/>
      <c r="L101" s="145"/>
      <c r="M101" s="56"/>
    </row>
    <row r="102" spans="1:12" ht="11.25" customHeight="1">
      <c r="A102" s="158">
        <v>25</v>
      </c>
      <c r="B102" s="145" t="s">
        <v>56</v>
      </c>
      <c r="C102" s="161">
        <v>2006</v>
      </c>
      <c r="D102" s="1" t="s">
        <v>6</v>
      </c>
      <c r="E102" s="2">
        <v>833</v>
      </c>
      <c r="F102" s="2"/>
      <c r="G102" s="2"/>
      <c r="H102" s="2"/>
      <c r="I102" s="2"/>
      <c r="J102" s="2">
        <f>SUM(E102:I102)</f>
        <v>833</v>
      </c>
      <c r="K102" s="150"/>
      <c r="L102" s="145" t="s">
        <v>22</v>
      </c>
    </row>
    <row r="103" spans="1:12" ht="9.75">
      <c r="A103" s="160"/>
      <c r="B103" s="144"/>
      <c r="C103" s="163"/>
      <c r="D103" s="1" t="s">
        <v>8</v>
      </c>
      <c r="E103" s="42">
        <f aca="true" t="shared" si="29" ref="E103:J103">SUM(E102)</f>
        <v>833</v>
      </c>
      <c r="F103" s="42">
        <f t="shared" si="29"/>
        <v>0</v>
      </c>
      <c r="G103" s="42">
        <f t="shared" si="29"/>
        <v>0</v>
      </c>
      <c r="H103" s="42">
        <f t="shared" si="29"/>
        <v>0</v>
      </c>
      <c r="I103" s="42">
        <f t="shared" si="29"/>
        <v>0</v>
      </c>
      <c r="J103" s="42">
        <f t="shared" si="29"/>
        <v>833</v>
      </c>
      <c r="K103" s="149"/>
      <c r="L103" s="144"/>
    </row>
    <row r="104" spans="1:13" s="54" customFormat="1" ht="19.5" customHeight="1">
      <c r="A104" s="45"/>
      <c r="B104" s="46" t="s">
        <v>59</v>
      </c>
      <c r="C104" s="93"/>
      <c r="D104" s="94"/>
      <c r="E104" s="95"/>
      <c r="F104" s="50"/>
      <c r="G104" s="50"/>
      <c r="H104" s="50"/>
      <c r="I104" s="50"/>
      <c r="J104" s="50"/>
      <c r="K104" s="96"/>
      <c r="L104" s="97"/>
      <c r="M104" s="98"/>
    </row>
    <row r="105" spans="1:13" ht="57" customHeight="1">
      <c r="A105" s="146">
        <v>26</v>
      </c>
      <c r="B105" s="147" t="s">
        <v>120</v>
      </c>
      <c r="C105" s="148" t="s">
        <v>11</v>
      </c>
      <c r="D105" s="1" t="s">
        <v>6</v>
      </c>
      <c r="E105" s="2">
        <v>250</v>
      </c>
      <c r="F105" s="40">
        <v>238.6</v>
      </c>
      <c r="G105" s="40">
        <v>334.86</v>
      </c>
      <c r="H105" s="40">
        <v>0</v>
      </c>
      <c r="I105" s="40">
        <v>0</v>
      </c>
      <c r="J105" s="40">
        <f>SUM(E105:I105)</f>
        <v>823.46</v>
      </c>
      <c r="K105" s="174"/>
      <c r="L105" s="144" t="s">
        <v>137</v>
      </c>
      <c r="M105" s="56"/>
    </row>
    <row r="106" spans="1:13" ht="13.5" customHeight="1">
      <c r="A106" s="146"/>
      <c r="B106" s="147"/>
      <c r="C106" s="148"/>
      <c r="D106" s="1" t="s">
        <v>8</v>
      </c>
      <c r="E106" s="42">
        <f aca="true" t="shared" si="30" ref="E106:J106">SUM(E105)</f>
        <v>250</v>
      </c>
      <c r="F106" s="42">
        <f t="shared" si="30"/>
        <v>238.6</v>
      </c>
      <c r="G106" s="42">
        <f t="shared" si="30"/>
        <v>334.86</v>
      </c>
      <c r="H106" s="42">
        <f t="shared" si="30"/>
        <v>0</v>
      </c>
      <c r="I106" s="42">
        <f t="shared" si="30"/>
        <v>0</v>
      </c>
      <c r="J106" s="42">
        <f t="shared" si="30"/>
        <v>823.46</v>
      </c>
      <c r="K106" s="175"/>
      <c r="L106" s="147"/>
      <c r="M106" s="56"/>
    </row>
    <row r="107" spans="1:13" s="84" customFormat="1" ht="13.5" customHeight="1">
      <c r="A107" s="45"/>
      <c r="B107" s="59" t="s">
        <v>31</v>
      </c>
      <c r="C107" s="45"/>
      <c r="D107" s="80"/>
      <c r="E107" s="60"/>
      <c r="F107" s="60"/>
      <c r="G107" s="60"/>
      <c r="H107" s="60"/>
      <c r="I107" s="60"/>
      <c r="J107" s="60">
        <f>SUMIF(D93:D106,"ВСЕГО",J93:J106)</f>
        <v>277232.924</v>
      </c>
      <c r="K107" s="99"/>
      <c r="L107" s="82"/>
      <c r="M107" s="100"/>
    </row>
    <row r="108" spans="4:10" ht="9.75">
      <c r="D108" s="39" t="s">
        <v>33</v>
      </c>
      <c r="E108" s="40">
        <f aca="true" t="shared" si="31" ref="E108:J108">SUM(E109:E112)</f>
        <v>22929</v>
      </c>
      <c r="F108" s="40">
        <f t="shared" si="31"/>
        <v>101915.6</v>
      </c>
      <c r="G108" s="40">
        <f t="shared" si="31"/>
        <v>152388.324</v>
      </c>
      <c r="H108" s="40">
        <f t="shared" si="31"/>
        <v>0</v>
      </c>
      <c r="I108" s="40">
        <f t="shared" si="31"/>
        <v>0</v>
      </c>
      <c r="J108" s="40">
        <f t="shared" si="31"/>
        <v>277232.92399999994</v>
      </c>
    </row>
    <row r="109" spans="4:10" ht="9.75">
      <c r="D109" s="1" t="s">
        <v>34</v>
      </c>
      <c r="E109" s="2">
        <f>SUMIF($D$93:$D$107,"ФБ",E$93:E$107)</f>
        <v>0</v>
      </c>
      <c r="F109" s="2">
        <f>SUMIF($D$93:$D$107,"ФБ",F$93:F$107)</f>
        <v>0</v>
      </c>
      <c r="G109" s="2">
        <f>SUMIF($D$93:$D$107,"ФБ",G$93:G$107)</f>
        <v>0</v>
      </c>
      <c r="H109" s="2">
        <f>SUMIF($D$93:$D$107,"ФБ",H$93:H$107)</f>
        <v>0</v>
      </c>
      <c r="I109" s="2">
        <f>SUMIF($D$93:$D$107,"ФБ",I$93:I$107)</f>
        <v>0</v>
      </c>
      <c r="J109" s="2">
        <f>SUM(E109:I109)</f>
        <v>0</v>
      </c>
    </row>
    <row r="110" spans="4:10" ht="9.75">
      <c r="D110" s="1" t="s">
        <v>35</v>
      </c>
      <c r="E110" s="2">
        <f>SUMIF($D$93:$D$107,"ОБ",E$93:E$107)</f>
        <v>0</v>
      </c>
      <c r="F110" s="2">
        <f>SUMIF($D$93:$D$107,"ОБ",F$93:F$107)</f>
        <v>0</v>
      </c>
      <c r="G110" s="2">
        <f>SUMIF($D$93:$D$107,"ОБ",G$93:G$107)</f>
        <v>0</v>
      </c>
      <c r="H110" s="2">
        <f>SUMIF($D$93:$D$107,"ОБ",H$93:H$107)</f>
        <v>0</v>
      </c>
      <c r="I110" s="2">
        <f>SUMIF($D$93:$D$107,"ОБ",I$93:I$107)</f>
        <v>0</v>
      </c>
      <c r="J110" s="2">
        <f>SUM(E110:I110)</f>
        <v>0</v>
      </c>
    </row>
    <row r="111" spans="4:10" ht="9.75">
      <c r="D111" s="1" t="s">
        <v>112</v>
      </c>
      <c r="E111" s="2">
        <f>SUMIF($D$93:$D$107,"БГ",E$93:E$107)</f>
        <v>0</v>
      </c>
      <c r="F111" s="2">
        <f>SUMIF($D$93:$D$107,"БГ",F$93:F$107)</f>
        <v>0</v>
      </c>
      <c r="G111" s="2">
        <f>SUMIF($D$93:$D$107,"БГ",G$93:G$107)</f>
        <v>923.464</v>
      </c>
      <c r="H111" s="2">
        <f>SUMIF($D$93:$D$107,"БГ",H$93:H$107)</f>
        <v>0</v>
      </c>
      <c r="I111" s="2">
        <f>SUMIF($D$93:$D$107,"БГ",I$93:I$107)</f>
        <v>0</v>
      </c>
      <c r="J111" s="2">
        <f>SUM(E111:I111)</f>
        <v>923.464</v>
      </c>
    </row>
    <row r="112" spans="3:12" ht="9.75">
      <c r="C112" s="101"/>
      <c r="D112" s="1" t="s">
        <v>36</v>
      </c>
      <c r="E112" s="2">
        <f>SUMIF($D$93:$D$107,"СП",E$93:E$107)</f>
        <v>22929</v>
      </c>
      <c r="F112" s="2">
        <f>SUMIF($D$93:$D$107,"СП",F$93:F$107)</f>
        <v>101915.6</v>
      </c>
      <c r="G112" s="2">
        <f>SUMIF($D$93:$D$107,"СП",G$93:G$107)</f>
        <v>151464.86</v>
      </c>
      <c r="H112" s="2">
        <f>SUMIF($D$93:$D$107,"СП",H$93:H$107)</f>
        <v>0</v>
      </c>
      <c r="I112" s="2">
        <f>SUMIF($D$93:$D$107,"СП",I$93:I$107)</f>
        <v>0</v>
      </c>
      <c r="J112" s="2">
        <f>SUM(E112:I112)</f>
        <v>276309.45999999996</v>
      </c>
      <c r="L112" s="86"/>
    </row>
    <row r="113" spans="1:13" ht="13.5" customHeight="1">
      <c r="A113" s="63"/>
      <c r="B113" s="87"/>
      <c r="C113" s="65"/>
      <c r="D113" s="66"/>
      <c r="E113" s="67"/>
      <c r="F113" s="67"/>
      <c r="G113" s="67"/>
      <c r="H113" s="67"/>
      <c r="I113" s="67"/>
      <c r="J113" s="67"/>
      <c r="K113" s="102"/>
      <c r="L113" s="87"/>
      <c r="M113" s="56"/>
    </row>
    <row r="114" spans="1:13" s="24" customFormat="1" ht="13.5">
      <c r="A114" s="41"/>
      <c r="B114" s="68" t="s">
        <v>127</v>
      </c>
      <c r="C114" s="38"/>
      <c r="D114" s="69"/>
      <c r="E114" s="69"/>
      <c r="F114" s="69"/>
      <c r="G114" s="69"/>
      <c r="H114" s="69"/>
      <c r="I114" s="69"/>
      <c r="J114" s="69"/>
      <c r="K114" s="103"/>
      <c r="L114" s="69"/>
      <c r="M114" s="23"/>
    </row>
    <row r="115" spans="1:12" ht="11.25" customHeight="1">
      <c r="A115" s="146">
        <v>27</v>
      </c>
      <c r="B115" s="176" t="s">
        <v>121</v>
      </c>
      <c r="C115" s="148" t="s">
        <v>82</v>
      </c>
      <c r="D115" s="1" t="s">
        <v>14</v>
      </c>
      <c r="E115" s="1"/>
      <c r="F115" s="1"/>
      <c r="G115" s="2"/>
      <c r="H115" s="2">
        <v>2674.1</v>
      </c>
      <c r="I115" s="2">
        <v>2866.6</v>
      </c>
      <c r="J115" s="2">
        <f>SUM(E115:I115)</f>
        <v>5540.7</v>
      </c>
      <c r="K115" s="149"/>
      <c r="L115" s="147" t="s">
        <v>80</v>
      </c>
    </row>
    <row r="116" spans="1:12" ht="10.5" customHeight="1">
      <c r="A116" s="146"/>
      <c r="B116" s="177"/>
      <c r="C116" s="148"/>
      <c r="D116" s="74" t="s">
        <v>84</v>
      </c>
      <c r="E116" s="1"/>
      <c r="F116" s="1"/>
      <c r="G116" s="2"/>
      <c r="H116" s="2">
        <v>1500</v>
      </c>
      <c r="I116" s="2">
        <v>1000</v>
      </c>
      <c r="J116" s="2">
        <f>SUM(E116:I116)</f>
        <v>2500</v>
      </c>
      <c r="K116" s="157"/>
      <c r="L116" s="147"/>
    </row>
    <row r="117" spans="1:12" ht="25.5" customHeight="1">
      <c r="A117" s="146"/>
      <c r="B117" s="178"/>
      <c r="C117" s="148"/>
      <c r="D117" s="1" t="s">
        <v>8</v>
      </c>
      <c r="E117" s="42">
        <f aca="true" t="shared" si="32" ref="E117:J117">SUM(E115:E116)</f>
        <v>0</v>
      </c>
      <c r="F117" s="42">
        <f t="shared" si="32"/>
        <v>0</v>
      </c>
      <c r="G117" s="42">
        <f t="shared" si="32"/>
        <v>0</v>
      </c>
      <c r="H117" s="42">
        <f t="shared" si="32"/>
        <v>4174.1</v>
      </c>
      <c r="I117" s="42">
        <f t="shared" si="32"/>
        <v>3866.6</v>
      </c>
      <c r="J117" s="42">
        <f t="shared" si="32"/>
        <v>8040.7</v>
      </c>
      <c r="K117" s="157"/>
      <c r="L117" s="147"/>
    </row>
    <row r="118" spans="1:12" ht="11.25" customHeight="1">
      <c r="A118" s="146">
        <v>28</v>
      </c>
      <c r="B118" s="176" t="s">
        <v>122</v>
      </c>
      <c r="C118" s="148" t="s">
        <v>82</v>
      </c>
      <c r="D118" s="3" t="s">
        <v>14</v>
      </c>
      <c r="E118" s="2"/>
      <c r="F118" s="2"/>
      <c r="G118" s="2"/>
      <c r="H118" s="2"/>
      <c r="I118" s="2">
        <v>2914.8</v>
      </c>
      <c r="J118" s="24">
        <f>SUM(E118:I118)</f>
        <v>2914.8</v>
      </c>
      <c r="K118" s="149"/>
      <c r="L118" s="152" t="s">
        <v>81</v>
      </c>
    </row>
    <row r="119" spans="1:12" ht="10.5" customHeight="1">
      <c r="A119" s="146"/>
      <c r="B119" s="177"/>
      <c r="C119" s="148"/>
      <c r="D119" s="137" t="s">
        <v>84</v>
      </c>
      <c r="E119" s="21"/>
      <c r="F119" s="21"/>
      <c r="G119" s="21"/>
      <c r="H119" s="21">
        <v>1000</v>
      </c>
      <c r="I119" s="21"/>
      <c r="J119" s="21">
        <f>SUM(D119:I119)</f>
        <v>1000</v>
      </c>
      <c r="K119" s="157"/>
      <c r="L119" s="152"/>
    </row>
    <row r="120" spans="1:12" ht="13.5" customHeight="1">
      <c r="A120" s="146"/>
      <c r="B120" s="178"/>
      <c r="C120" s="148"/>
      <c r="D120" s="1" t="s">
        <v>8</v>
      </c>
      <c r="E120" s="42">
        <f aca="true" t="shared" si="33" ref="E120:J120">SUM(E118:E119)</f>
        <v>0</v>
      </c>
      <c r="F120" s="42">
        <f t="shared" si="33"/>
        <v>0</v>
      </c>
      <c r="G120" s="42">
        <f t="shared" si="33"/>
        <v>0</v>
      </c>
      <c r="H120" s="42">
        <f t="shared" si="33"/>
        <v>1000</v>
      </c>
      <c r="I120" s="42">
        <f t="shared" si="33"/>
        <v>2914.8</v>
      </c>
      <c r="J120" s="42">
        <f t="shared" si="33"/>
        <v>3914.8</v>
      </c>
      <c r="K120" s="157"/>
      <c r="L120" s="144"/>
    </row>
    <row r="121" spans="1:12" ht="11.25" customHeight="1">
      <c r="A121" s="146">
        <v>29</v>
      </c>
      <c r="B121" s="176" t="s">
        <v>123</v>
      </c>
      <c r="C121" s="148">
        <v>2009</v>
      </c>
      <c r="D121" s="3" t="s">
        <v>14</v>
      </c>
      <c r="E121" s="2"/>
      <c r="F121" s="2"/>
      <c r="G121" s="2"/>
      <c r="H121" s="2"/>
      <c r="I121" s="2"/>
      <c r="J121" s="24"/>
      <c r="K121" s="149"/>
      <c r="L121" s="152" t="s">
        <v>124</v>
      </c>
    </row>
    <row r="122" spans="1:12" ht="10.5" customHeight="1">
      <c r="A122" s="146"/>
      <c r="B122" s="177"/>
      <c r="C122" s="148"/>
      <c r="D122" s="137" t="s">
        <v>84</v>
      </c>
      <c r="E122" s="21"/>
      <c r="F122" s="21"/>
      <c r="G122" s="21"/>
      <c r="H122" s="21">
        <v>500</v>
      </c>
      <c r="I122" s="21"/>
      <c r="J122" s="21">
        <f>SUM(D122:I122)</f>
        <v>500</v>
      </c>
      <c r="K122" s="157"/>
      <c r="L122" s="152"/>
    </row>
    <row r="123" spans="1:12" ht="13.5" customHeight="1">
      <c r="A123" s="146"/>
      <c r="B123" s="178"/>
      <c r="C123" s="148"/>
      <c r="D123" s="1" t="s">
        <v>8</v>
      </c>
      <c r="E123" s="42">
        <f>SUM(E121:E121)</f>
        <v>0</v>
      </c>
      <c r="F123" s="42">
        <f>SUM(F121:F121)</f>
        <v>0</v>
      </c>
      <c r="G123" s="42">
        <f>SUM(G121:G121)</f>
        <v>0</v>
      </c>
      <c r="H123" s="42">
        <f>SUM(H121:H122)</f>
        <v>500</v>
      </c>
      <c r="I123" s="42">
        <f>SUM(I121:I122)</f>
        <v>0</v>
      </c>
      <c r="J123" s="42">
        <f>SUM(J121:J122)</f>
        <v>500</v>
      </c>
      <c r="K123" s="157"/>
      <c r="L123" s="144"/>
    </row>
    <row r="124" spans="1:12" ht="11.25" customHeight="1">
      <c r="A124" s="146">
        <v>30</v>
      </c>
      <c r="B124" s="176" t="s">
        <v>78</v>
      </c>
      <c r="C124" s="148" t="s">
        <v>82</v>
      </c>
      <c r="D124" s="3" t="s">
        <v>14</v>
      </c>
      <c r="E124" s="2"/>
      <c r="F124" s="2"/>
      <c r="G124" s="2"/>
      <c r="H124" s="2">
        <v>3613.7</v>
      </c>
      <c r="I124" s="2">
        <v>816.9</v>
      </c>
      <c r="J124" s="24">
        <f>SUM(E124:I124)</f>
        <v>4430.599999999999</v>
      </c>
      <c r="K124" s="149"/>
      <c r="L124" s="152" t="s">
        <v>125</v>
      </c>
    </row>
    <row r="125" spans="1:12" ht="10.5" customHeight="1">
      <c r="A125" s="146"/>
      <c r="B125" s="177"/>
      <c r="C125" s="148"/>
      <c r="D125" s="137" t="s">
        <v>84</v>
      </c>
      <c r="E125" s="21"/>
      <c r="F125" s="21"/>
      <c r="G125" s="21"/>
      <c r="H125" s="21"/>
      <c r="I125" s="21"/>
      <c r="J125" s="24">
        <f>SUM(E125:I125)</f>
        <v>0</v>
      </c>
      <c r="K125" s="157"/>
      <c r="L125" s="152"/>
    </row>
    <row r="126" spans="1:12" ht="21.75" customHeight="1">
      <c r="A126" s="146"/>
      <c r="B126" s="178"/>
      <c r="C126" s="148"/>
      <c r="D126" s="1" t="s">
        <v>8</v>
      </c>
      <c r="E126" s="42">
        <f>SUM(E124:E124)</f>
        <v>0</v>
      </c>
      <c r="F126" s="42">
        <f>SUM(F124:F124)</f>
        <v>0</v>
      </c>
      <c r="G126" s="42">
        <f>SUM(G124:G124)</f>
        <v>0</v>
      </c>
      <c r="H126" s="42">
        <f>SUM(H124:H124)</f>
        <v>3613.7</v>
      </c>
      <c r="I126" s="42">
        <f>SUM(I124:I124)</f>
        <v>816.9</v>
      </c>
      <c r="J126" s="2">
        <f>SUM(E126:I126)</f>
        <v>4430.599999999999</v>
      </c>
      <c r="K126" s="157"/>
      <c r="L126" s="144"/>
    </row>
    <row r="127" spans="1:12" ht="11.25" customHeight="1">
      <c r="A127" s="146">
        <v>31</v>
      </c>
      <c r="B127" s="176" t="s">
        <v>79</v>
      </c>
      <c r="C127" s="148" t="s">
        <v>9</v>
      </c>
      <c r="D127" s="3" t="s">
        <v>14</v>
      </c>
      <c r="E127" s="2"/>
      <c r="F127" s="2"/>
      <c r="G127" s="2"/>
      <c r="H127" s="2"/>
      <c r="I127" s="2"/>
      <c r="J127" s="24"/>
      <c r="K127" s="149"/>
      <c r="L127" s="152" t="s">
        <v>27</v>
      </c>
    </row>
    <row r="128" spans="1:12" ht="10.5" customHeight="1">
      <c r="A128" s="146"/>
      <c r="B128" s="177"/>
      <c r="C128" s="148"/>
      <c r="D128" s="137" t="s">
        <v>84</v>
      </c>
      <c r="E128" s="2">
        <v>5000</v>
      </c>
      <c r="F128" s="2">
        <v>29106.17</v>
      </c>
      <c r="G128" s="2">
        <v>0</v>
      </c>
      <c r="H128" s="2">
        <v>10000</v>
      </c>
      <c r="I128" s="2">
        <v>10000</v>
      </c>
      <c r="J128" s="21">
        <f>SUM(D128:I128)</f>
        <v>54106.17</v>
      </c>
      <c r="K128" s="157"/>
      <c r="L128" s="152"/>
    </row>
    <row r="129" spans="1:12" ht="13.5" customHeight="1">
      <c r="A129" s="146"/>
      <c r="B129" s="178"/>
      <c r="C129" s="148"/>
      <c r="D129" s="1" t="s">
        <v>8</v>
      </c>
      <c r="E129" s="2">
        <f>SUM(E127:E128)</f>
        <v>5000</v>
      </c>
      <c r="F129" s="2">
        <f>SUM(F127:F128)</f>
        <v>29106.17</v>
      </c>
      <c r="G129" s="2">
        <f>SUM(G127:G128)</f>
        <v>0</v>
      </c>
      <c r="H129" s="2">
        <f>SUM(H127:H128)</f>
        <v>10000</v>
      </c>
      <c r="I129" s="2">
        <f>SUM(I127:I128)</f>
        <v>10000</v>
      </c>
      <c r="J129" s="2">
        <f>SUM(E129:I129)</f>
        <v>54106.17</v>
      </c>
      <c r="K129" s="157"/>
      <c r="L129" s="144"/>
    </row>
    <row r="130" spans="1:13" s="84" customFormat="1" ht="12.75">
      <c r="A130" s="45"/>
      <c r="B130" s="80" t="s">
        <v>32</v>
      </c>
      <c r="C130" s="46"/>
      <c r="D130" s="106"/>
      <c r="E130" s="60"/>
      <c r="F130" s="60"/>
      <c r="G130" s="60"/>
      <c r="H130" s="60"/>
      <c r="I130" s="60"/>
      <c r="J130" s="60">
        <f>SUMIF(D115:D129,"ВСЕГО",J115:J129)</f>
        <v>70992.26999999999</v>
      </c>
      <c r="K130" s="107"/>
      <c r="L130" s="108"/>
      <c r="M130" s="83"/>
    </row>
    <row r="131" spans="4:10" ht="9.75">
      <c r="D131" s="39" t="s">
        <v>33</v>
      </c>
      <c r="E131" s="40">
        <f aca="true" t="shared" si="34" ref="E131:J131">SUM(E132:E135)</f>
        <v>5000</v>
      </c>
      <c r="F131" s="40">
        <f t="shared" si="34"/>
        <v>29106.17</v>
      </c>
      <c r="G131" s="40">
        <f t="shared" si="34"/>
        <v>0</v>
      </c>
      <c r="H131" s="40">
        <f t="shared" si="34"/>
        <v>19287.8</v>
      </c>
      <c r="I131" s="40">
        <f t="shared" si="34"/>
        <v>17598.3</v>
      </c>
      <c r="J131" s="40">
        <f t="shared" si="34"/>
        <v>70992.26999999999</v>
      </c>
    </row>
    <row r="132" spans="4:10" ht="9.75">
      <c r="D132" s="1" t="s">
        <v>34</v>
      </c>
      <c r="E132" s="2">
        <f>SUMIF($D$115:$D$130,"ФБ",E$115:E$130)</f>
        <v>0</v>
      </c>
      <c r="F132" s="2">
        <f>SUMIF($D$115:$D$130,"ФБ",F$115:F$130)</f>
        <v>0</v>
      </c>
      <c r="G132" s="2">
        <f>SUMIF($D$115:$D$130,"ФБ",G$115:G$130)</f>
        <v>0</v>
      </c>
      <c r="H132" s="2">
        <f>SUMIF($D$115:$D$130,"ФБ",H$115:H$130)</f>
        <v>0</v>
      </c>
      <c r="I132" s="2">
        <f>SUMIF($D$115:$D$130,"ФБ",I$115:I$130)</f>
        <v>0</v>
      </c>
      <c r="J132" s="2">
        <f>SUM(E132:I132)</f>
        <v>0</v>
      </c>
    </row>
    <row r="133" spans="4:10" ht="9.75">
      <c r="D133" s="1" t="s">
        <v>35</v>
      </c>
      <c r="E133" s="2">
        <f>SUMIF($D$115:$D$130,"ОБ",E$115:E$130)</f>
        <v>0</v>
      </c>
      <c r="F133" s="2">
        <f>SUMIF($D$115:$D$130,"ОБ",F$115:F$130)</f>
        <v>0</v>
      </c>
      <c r="G133" s="2">
        <f>SUMIF($D$115:$D$130,"ОБ",G$115:G$130)</f>
        <v>0</v>
      </c>
      <c r="H133" s="2">
        <f>SUMIF($D$115:$D$130,"ОБ",H$115:H$130)</f>
        <v>6287.799999999999</v>
      </c>
      <c r="I133" s="2">
        <f>SUMIF($D$115:$D$130,"ОБ",I$115:I$130)</f>
        <v>6598.299999999999</v>
      </c>
      <c r="J133" s="2">
        <f>SUM(E133:I133)</f>
        <v>12886.099999999999</v>
      </c>
    </row>
    <row r="134" spans="4:10" ht="9.75">
      <c r="D134" s="1" t="s">
        <v>112</v>
      </c>
      <c r="E134" s="2">
        <f>SUMIF($D$115:$D$130,"БГ",E$115:E$130)</f>
        <v>5000</v>
      </c>
      <c r="F134" s="2">
        <f>SUMIF($D$115:$D$130,"БГ",F$115:F$130)</f>
        <v>29106.17</v>
      </c>
      <c r="G134" s="2">
        <f>SUMIF($D$115:$D$130,"БГ",G$115:G$130)</f>
        <v>0</v>
      </c>
      <c r="H134" s="2">
        <f>SUMIF($D$115:$D$130,"БГ",H$115:H$130)</f>
        <v>13000</v>
      </c>
      <c r="I134" s="2">
        <f>SUMIF($D$115:$D$130,"БГ",I$115:I$130)</f>
        <v>11000</v>
      </c>
      <c r="J134" s="2">
        <f>SUM(E134:I134)</f>
        <v>58106.17</v>
      </c>
    </row>
    <row r="135" spans="3:12" ht="9.75">
      <c r="C135" s="101"/>
      <c r="D135" s="105" t="s">
        <v>36</v>
      </c>
      <c r="E135" s="2">
        <f>SUMIF($D$115:$D$130,"СП",E$115:E$130)</f>
        <v>0</v>
      </c>
      <c r="F135" s="2">
        <f>SUMIF($D$115:$D$130,"СП",F$115:F$130)</f>
        <v>0</v>
      </c>
      <c r="G135" s="2">
        <f>SUMIF($D$115:$D$130,"СП",G$115:G$130)</f>
        <v>0</v>
      </c>
      <c r="H135" s="2">
        <f>SUMIF($D$115:$D$130,"СП",H$115:H$130)</f>
        <v>0</v>
      </c>
      <c r="I135" s="2">
        <f>SUMIF($D$115:$D$130,"СП",I$115:I$130)</f>
        <v>0</v>
      </c>
      <c r="J135" s="2">
        <f>SUM(E135:I135)</f>
        <v>0</v>
      </c>
      <c r="L135" s="86"/>
    </row>
    <row r="136" spans="5:10" ht="9.75">
      <c r="E136" s="24"/>
      <c r="F136" s="24"/>
      <c r="G136" s="24"/>
      <c r="H136" s="24"/>
      <c r="I136" s="24"/>
      <c r="J136" s="24"/>
    </row>
    <row r="137" spans="5:13" ht="12.75" hidden="1">
      <c r="E137" s="24"/>
      <c r="F137" s="24"/>
      <c r="G137" s="24"/>
      <c r="H137" s="24"/>
      <c r="I137" s="24"/>
      <c r="M137" s="109">
        <f>SUMIF(D8:D135,"ВСЕГО",J8:J135)</f>
        <v>4195220.010000001</v>
      </c>
    </row>
    <row r="138" spans="5:10" ht="9.75" hidden="1">
      <c r="E138" s="24"/>
      <c r="F138" s="24"/>
      <c r="G138" s="24"/>
      <c r="H138" s="24"/>
      <c r="I138" s="24"/>
      <c r="J138" s="24"/>
    </row>
    <row r="139" spans="5:10" ht="9.75" hidden="1">
      <c r="E139" s="24"/>
      <c r="F139" s="24"/>
      <c r="G139" s="24"/>
      <c r="H139" s="24"/>
      <c r="I139" s="24"/>
      <c r="J139" s="24"/>
    </row>
    <row r="140" spans="5:10" ht="9.75" hidden="1">
      <c r="E140" s="24"/>
      <c r="F140" s="24"/>
      <c r="G140" s="24"/>
      <c r="H140" s="24"/>
      <c r="I140" s="24"/>
      <c r="J140" s="24"/>
    </row>
    <row r="141" spans="5:10" ht="9.75" hidden="1">
      <c r="E141" s="24"/>
      <c r="F141" s="24"/>
      <c r="G141" s="24"/>
      <c r="H141" s="24"/>
      <c r="I141" s="24"/>
      <c r="J141" s="24"/>
    </row>
    <row r="142" spans="1:13" s="84" customFormat="1" ht="12.75">
      <c r="A142" s="110"/>
      <c r="C142" s="111"/>
      <c r="E142" s="112"/>
      <c r="F142" s="112"/>
      <c r="G142" s="112"/>
      <c r="H142" s="112"/>
      <c r="I142" s="112"/>
      <c r="J142" s="112"/>
      <c r="K142" s="113"/>
      <c r="M142" s="83"/>
    </row>
    <row r="143" spans="2:10" ht="12.75">
      <c r="B143" s="84" t="s">
        <v>126</v>
      </c>
      <c r="D143" s="1" t="s">
        <v>58</v>
      </c>
      <c r="E143" s="114">
        <f aca="true" t="shared" si="35" ref="E143:J143">SUM(E145:E148)</f>
        <v>341143.38</v>
      </c>
      <c r="F143" s="114">
        <f t="shared" si="35"/>
        <v>1085553.18</v>
      </c>
      <c r="G143" s="114">
        <f t="shared" si="35"/>
        <v>598490.694</v>
      </c>
      <c r="H143" s="114">
        <f t="shared" si="35"/>
        <v>1084863.526</v>
      </c>
      <c r="I143" s="140">
        <f t="shared" si="35"/>
        <v>1085169.23</v>
      </c>
      <c r="J143" s="140">
        <f t="shared" si="35"/>
        <v>4195220.01</v>
      </c>
    </row>
    <row r="144" spans="4:10" ht="9.75">
      <c r="D144" s="1" t="s">
        <v>57</v>
      </c>
      <c r="E144" s="114">
        <v>2006</v>
      </c>
      <c r="F144" s="2">
        <v>2007</v>
      </c>
      <c r="G144" s="2">
        <v>2008</v>
      </c>
      <c r="H144" s="2">
        <v>2009</v>
      </c>
      <c r="I144" s="2">
        <v>2010</v>
      </c>
      <c r="J144" s="2"/>
    </row>
    <row r="145" spans="4:13" ht="9.75">
      <c r="D145" s="39" t="s">
        <v>7</v>
      </c>
      <c r="E145" s="2">
        <f>SUMIF($D$7:$D$130,"ФБ",E$7:E$130)</f>
        <v>12658.58</v>
      </c>
      <c r="F145" s="2">
        <f>SUMIF($D$7:$D$130,"ФБ",F$7:F$130)</f>
        <v>0</v>
      </c>
      <c r="G145" s="2">
        <f>SUMIF($D$7:$D$130,"ФБ",G$7:G$130)</f>
        <v>0</v>
      </c>
      <c r="H145" s="2">
        <f>SUMIF($D$7:$D$130,"ФБ",H$7:H$130)</f>
        <v>0</v>
      </c>
      <c r="I145" s="2">
        <f>SUMIF($D$7:$D$130,"ФБ",I$7:I$130)</f>
        <v>0</v>
      </c>
      <c r="J145" s="2">
        <f>SUM(E145:I145)</f>
        <v>12658.58</v>
      </c>
      <c r="L145" s="138"/>
      <c r="M145" s="139">
        <f>J145/$J$143</f>
        <v>0.0030173816795844278</v>
      </c>
    </row>
    <row r="146" spans="4:13" ht="9.75">
      <c r="D146" s="1" t="s">
        <v>14</v>
      </c>
      <c r="E146" s="2">
        <f>SUMIF($D$7:$D$130,"ОБ",E$7:E$130)</f>
        <v>20001</v>
      </c>
      <c r="F146" s="2">
        <f>SUMIF($D$7:$D$130,"ОБ",F$7:F$130)</f>
        <v>14000</v>
      </c>
      <c r="G146" s="2">
        <f>SUMIF($D$7:$D$130,"ОБ",G$7:G$130)</f>
        <v>3000</v>
      </c>
      <c r="H146" s="2">
        <f>SUMIF($D$7:$D$130,"ОБ",H$7:H$130)</f>
        <v>9812.8</v>
      </c>
      <c r="I146" s="2">
        <f>SUMIF($D$7:$D$130,"ОБ",I$7:I$130)</f>
        <v>58656.3</v>
      </c>
      <c r="J146" s="2">
        <f>SUM(E146:I146)</f>
        <v>105470.1</v>
      </c>
      <c r="L146" s="138"/>
      <c r="M146" s="139">
        <f>J146/$J$143</f>
        <v>0.025140540841384864</v>
      </c>
    </row>
    <row r="147" spans="4:13" ht="9.75">
      <c r="D147" s="1" t="s">
        <v>84</v>
      </c>
      <c r="E147" s="2">
        <f>SUMIF($D$7:$D$130,"БГ",E$7:E$130)</f>
        <v>14029.8</v>
      </c>
      <c r="F147" s="2">
        <f>SUMIF($D$7:$D$130,"БГ",F$7:F$130)</f>
        <v>60771.579999999994</v>
      </c>
      <c r="G147" s="2">
        <f>SUMIF($D$7:$D$130,"БГ",G$7:G$130)</f>
        <v>12954.834</v>
      </c>
      <c r="H147" s="2">
        <f>SUMIF($D$7:$D$130,"БГ",H$7:H$130)</f>
        <v>37640.725999999995</v>
      </c>
      <c r="I147" s="13">
        <f>SUMIF($D$7:$D$130,"БГ",I$7:I$130)</f>
        <v>45074.63</v>
      </c>
      <c r="J147" s="13">
        <f>SUM(E147:I147)</f>
        <v>170471.56999999998</v>
      </c>
      <c r="L147" s="138"/>
      <c r="M147" s="139">
        <f>J147/$J$143</f>
        <v>0.04063471512665673</v>
      </c>
    </row>
    <row r="148" spans="4:13" ht="9.75">
      <c r="D148" s="1" t="s">
        <v>6</v>
      </c>
      <c r="E148" s="2">
        <f>SUMIF($D$7:$D$130,"СП",E$7:E$130)</f>
        <v>294454</v>
      </c>
      <c r="F148" s="2">
        <f>SUMIF($D$7:$D$130,"СП",F$7:F$130)</f>
        <v>1010781.6</v>
      </c>
      <c r="G148" s="2">
        <f>SUMIF($D$7:$D$130,"СП",G$7:G$130)</f>
        <v>582535.86</v>
      </c>
      <c r="H148" s="2">
        <f>SUMIF($D$7:$D$130,"СП",H$7:H$130)</f>
        <v>1037410</v>
      </c>
      <c r="I148" s="2">
        <f>SUMIF($D$7:$D$130,"СП",I$7:I$130)</f>
        <v>981438.2999999999</v>
      </c>
      <c r="J148" s="2">
        <f>SUM(E148:I148)</f>
        <v>3906619.76</v>
      </c>
      <c r="L148" s="138"/>
      <c r="M148" s="139">
        <f>J148/$J$143</f>
        <v>0.931207362352374</v>
      </c>
    </row>
    <row r="150" ht="12.75">
      <c r="A150" s="115"/>
    </row>
    <row r="151" spans="1:13" s="54" customFormat="1" ht="12.75">
      <c r="A151" s="110"/>
      <c r="B151" s="179"/>
      <c r="C151" s="179"/>
      <c r="D151" s="179"/>
      <c r="E151" s="3"/>
      <c r="F151" s="3"/>
      <c r="G151" s="3"/>
      <c r="H151" s="3"/>
      <c r="I151" s="3"/>
      <c r="J151" s="3"/>
      <c r="K151" s="117"/>
      <c r="M151" s="53"/>
    </row>
    <row r="152" spans="1:13" s="54" customFormat="1" ht="12.75">
      <c r="A152" s="110"/>
      <c r="B152" s="116"/>
      <c r="C152" s="118"/>
      <c r="D152" s="3"/>
      <c r="E152" s="3"/>
      <c r="F152" s="3"/>
      <c r="G152" s="3"/>
      <c r="H152" s="3"/>
      <c r="I152" s="3"/>
      <c r="J152" s="3"/>
      <c r="K152" s="117"/>
      <c r="M152" s="53"/>
    </row>
    <row r="153" spans="1:13" s="54" customFormat="1" ht="12.75">
      <c r="A153" s="110"/>
      <c r="C153" s="118"/>
      <c r="D153" s="3"/>
      <c r="E153" s="3"/>
      <c r="F153" s="3"/>
      <c r="G153" s="3"/>
      <c r="H153" s="3"/>
      <c r="I153" s="3"/>
      <c r="J153" s="3"/>
      <c r="K153" s="117"/>
      <c r="M153" s="53"/>
    </row>
    <row r="157" ht="9.75">
      <c r="B157" s="119" t="s">
        <v>24</v>
      </c>
    </row>
    <row r="158" ht="9.75">
      <c r="B158" s="119" t="s">
        <v>25</v>
      </c>
    </row>
    <row r="159" ht="9.75">
      <c r="B159" s="119" t="s">
        <v>26</v>
      </c>
    </row>
    <row r="160" spans="4:5" ht="9.75">
      <c r="D160" s="3">
        <f>J46</f>
        <v>3569896</v>
      </c>
      <c r="E160" s="138">
        <f>D160/$D$165</f>
        <v>0.8509436910318322</v>
      </c>
    </row>
    <row r="161" spans="4:5" ht="9.75">
      <c r="D161" s="3">
        <f>J86</f>
        <v>277098.816</v>
      </c>
      <c r="E161" s="138">
        <f>D161/$D$165</f>
        <v>0.06605108083473314</v>
      </c>
    </row>
    <row r="162" spans="4:5" ht="9.75">
      <c r="D162" s="3">
        <f>J108</f>
        <v>277232.92399999994</v>
      </c>
      <c r="E162" s="138">
        <f>D162/$D$165</f>
        <v>0.06608304769217574</v>
      </c>
    </row>
    <row r="163" spans="4:5" ht="9.75">
      <c r="D163" s="3">
        <f>J131</f>
        <v>70992.26999999999</v>
      </c>
      <c r="E163" s="138">
        <f>D163/$D$165</f>
        <v>0.016922180441258906</v>
      </c>
    </row>
    <row r="165" ht="9.75">
      <c r="D165" s="3">
        <f>SUM(D160:D163)</f>
        <v>4195220.01</v>
      </c>
    </row>
  </sheetData>
  <sheetProtection/>
  <mergeCells count="174">
    <mergeCell ref="B41:B42"/>
    <mergeCell ref="C41:C42"/>
    <mergeCell ref="A102:A103"/>
    <mergeCell ref="B102:B103"/>
    <mergeCell ref="C102:C103"/>
    <mergeCell ref="C43:C44"/>
    <mergeCell ref="A81:A82"/>
    <mergeCell ref="B81:B82"/>
    <mergeCell ref="B70:B73"/>
    <mergeCell ref="C66:C69"/>
    <mergeCell ref="L70:L73"/>
    <mergeCell ref="K102:K103"/>
    <mergeCell ref="I1:L1"/>
    <mergeCell ref="A2:L2"/>
    <mergeCell ref="L94:L95"/>
    <mergeCell ref="C94:C95"/>
    <mergeCell ref="A94:A95"/>
    <mergeCell ref="B94:B95"/>
    <mergeCell ref="L100:L101"/>
    <mergeCell ref="K70:K73"/>
    <mergeCell ref="K81:K82"/>
    <mergeCell ref="L74:L76"/>
    <mergeCell ref="L81:L82"/>
    <mergeCell ref="L98:L99"/>
    <mergeCell ref="L83:L84"/>
    <mergeCell ref="L77:L79"/>
    <mergeCell ref="B151:D151"/>
    <mergeCell ref="K58:K61"/>
    <mergeCell ref="K83:K84"/>
    <mergeCell ref="B98:B99"/>
    <mergeCell ref="C77:C79"/>
    <mergeCell ref="B100:B101"/>
    <mergeCell ref="K98:K99"/>
    <mergeCell ref="C74:C76"/>
    <mergeCell ref="K78:K79"/>
    <mergeCell ref="K100:K101"/>
    <mergeCell ref="C21:C22"/>
    <mergeCell ref="K35:K36"/>
    <mergeCell ref="B39:B40"/>
    <mergeCell ref="K41:K42"/>
    <mergeCell ref="C24:C25"/>
    <mergeCell ref="L39:L40"/>
    <mergeCell ref="C37:C38"/>
    <mergeCell ref="L41:L42"/>
    <mergeCell ref="L37:L38"/>
    <mergeCell ref="L35:L36"/>
    <mergeCell ref="K66:K69"/>
    <mergeCell ref="K62:K65"/>
    <mergeCell ref="L66:L69"/>
    <mergeCell ref="C62:C65"/>
    <mergeCell ref="L54:L57"/>
    <mergeCell ref="C54:C57"/>
    <mergeCell ref="K54:K57"/>
    <mergeCell ref="C8:C10"/>
    <mergeCell ref="B13:B14"/>
    <mergeCell ref="C13:C14"/>
    <mergeCell ref="B11:B12"/>
    <mergeCell ref="D3:D4"/>
    <mergeCell ref="L62:L65"/>
    <mergeCell ref="C39:C40"/>
    <mergeCell ref="K39:K40"/>
    <mergeCell ref="L43:L44"/>
    <mergeCell ref="K43:K44"/>
    <mergeCell ref="L3:L4"/>
    <mergeCell ref="A32:A33"/>
    <mergeCell ref="B32:B33"/>
    <mergeCell ref="C32:C33"/>
    <mergeCell ref="L15:L16"/>
    <mergeCell ref="A3:A4"/>
    <mergeCell ref="B3:B4"/>
    <mergeCell ref="C3:C4"/>
    <mergeCell ref="A8:A10"/>
    <mergeCell ref="B8:B10"/>
    <mergeCell ref="L27:L28"/>
    <mergeCell ref="K27:K28"/>
    <mergeCell ref="L21:L22"/>
    <mergeCell ref="K37:K38"/>
    <mergeCell ref="L24:L25"/>
    <mergeCell ref="E3:I3"/>
    <mergeCell ref="J3:J4"/>
    <mergeCell ref="K3:K4"/>
    <mergeCell ref="L13:L14"/>
    <mergeCell ref="L11:L12"/>
    <mergeCell ref="A21:A22"/>
    <mergeCell ref="A24:A25"/>
    <mergeCell ref="B24:B25"/>
    <mergeCell ref="B21:B22"/>
    <mergeCell ref="L58:L61"/>
    <mergeCell ref="K8:K10"/>
    <mergeCell ref="L8:L10"/>
    <mergeCell ref="L19:L20"/>
    <mergeCell ref="K19:K20"/>
    <mergeCell ref="L32:L33"/>
    <mergeCell ref="B35:B36"/>
    <mergeCell ref="C35:C36"/>
    <mergeCell ref="A37:A38"/>
    <mergeCell ref="B37:B38"/>
    <mergeCell ref="A27:A28"/>
    <mergeCell ref="B27:B28"/>
    <mergeCell ref="C27:C28"/>
    <mergeCell ref="A29:A30"/>
    <mergeCell ref="A74:A76"/>
    <mergeCell ref="A77:A79"/>
    <mergeCell ref="A70:A73"/>
    <mergeCell ref="A58:A61"/>
    <mergeCell ref="A62:A65"/>
    <mergeCell ref="A35:A36"/>
    <mergeCell ref="A39:A40"/>
    <mergeCell ref="A41:A42"/>
    <mergeCell ref="B66:B69"/>
    <mergeCell ref="A43:A44"/>
    <mergeCell ref="B58:B61"/>
    <mergeCell ref="B62:B65"/>
    <mergeCell ref="A54:A57"/>
    <mergeCell ref="B54:B57"/>
    <mergeCell ref="B43:B44"/>
    <mergeCell ref="A66:A69"/>
    <mergeCell ref="A11:A12"/>
    <mergeCell ref="C11:C12"/>
    <mergeCell ref="A19:A20"/>
    <mergeCell ref="B19:B20"/>
    <mergeCell ref="C19:C20"/>
    <mergeCell ref="A13:A14"/>
    <mergeCell ref="A15:A16"/>
    <mergeCell ref="B15:B16"/>
    <mergeCell ref="C15:C16"/>
    <mergeCell ref="C81:C82"/>
    <mergeCell ref="C83:C84"/>
    <mergeCell ref="B105:B106"/>
    <mergeCell ref="B74:B76"/>
    <mergeCell ref="B77:B79"/>
    <mergeCell ref="L29:L30"/>
    <mergeCell ref="B34:L34"/>
    <mergeCell ref="K32:K33"/>
    <mergeCell ref="C29:C30"/>
    <mergeCell ref="B29:B30"/>
    <mergeCell ref="L102:L103"/>
    <mergeCell ref="C58:C61"/>
    <mergeCell ref="C70:C73"/>
    <mergeCell ref="A115:A117"/>
    <mergeCell ref="B115:B117"/>
    <mergeCell ref="C115:C117"/>
    <mergeCell ref="A98:A99"/>
    <mergeCell ref="B83:B84"/>
    <mergeCell ref="A100:A101"/>
    <mergeCell ref="A83:A84"/>
    <mergeCell ref="K121:K123"/>
    <mergeCell ref="L118:L120"/>
    <mergeCell ref="K115:K117"/>
    <mergeCell ref="L115:L117"/>
    <mergeCell ref="K105:K106"/>
    <mergeCell ref="A105:A106"/>
    <mergeCell ref="L105:L106"/>
    <mergeCell ref="C105:C106"/>
    <mergeCell ref="K127:K129"/>
    <mergeCell ref="L127:L129"/>
    <mergeCell ref="C127:C129"/>
    <mergeCell ref="A121:A123"/>
    <mergeCell ref="B121:B123"/>
    <mergeCell ref="C121:C123"/>
    <mergeCell ref="A127:A129"/>
    <mergeCell ref="B127:B129"/>
    <mergeCell ref="B124:B126"/>
    <mergeCell ref="C124:C126"/>
    <mergeCell ref="K124:K126"/>
    <mergeCell ref="L124:L126"/>
    <mergeCell ref="A124:A126"/>
    <mergeCell ref="C98:C99"/>
    <mergeCell ref="C100:C101"/>
    <mergeCell ref="A118:A120"/>
    <mergeCell ref="B118:B120"/>
    <mergeCell ref="C118:C120"/>
    <mergeCell ref="L121:L123"/>
    <mergeCell ref="K118:K120"/>
  </mergeCells>
  <printOptions horizontalCentered="1" verticalCentered="1"/>
  <pageMargins left="0.29" right="0.4" top="0.17" bottom="0.17" header="0.17" footer="0.17"/>
  <pageSetup fitToHeight="0" fitToWidth="1" horizontalDpi="600" verticalDpi="600" orientation="landscape" paperSize="9" r:id="rId1"/>
  <rowBreaks count="5" manualBreakCount="5">
    <brk id="25" max="11" man="1"/>
    <brk id="51" max="11" man="1"/>
    <brk id="73" max="11" man="1"/>
    <brk id="91" max="11" man="1"/>
    <brk id="11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F4">
      <selection activeCell="K33" sqref="K33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landscape" paperSize="9" scal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34">
      <selection activeCell="K10" sqref="K10"/>
    </sheetView>
  </sheetViews>
  <sheetFormatPr defaultColWidth="9.00390625" defaultRowHeight="12.75"/>
  <sheetData/>
  <sheetProtection/>
  <printOptions/>
  <pageMargins left="0.38" right="0.32" top="0.63" bottom="0.49" header="0.5" footer="0.5"/>
  <pageSetup horizontalDpi="600" verticalDpi="600" orientation="portrait" paperSize="9" scale="1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27.875" style="0" customWidth="1"/>
    <col min="2" max="2" width="18.00390625" style="0" customWidth="1"/>
    <col min="3" max="3" width="16.125" style="0" customWidth="1"/>
    <col min="4" max="4" width="14.00390625" style="0" customWidth="1"/>
    <col min="5" max="5" width="13.50390625" style="0" customWidth="1"/>
    <col min="6" max="6" width="12.875" style="0" customWidth="1"/>
    <col min="7" max="7" width="12.625" style="0" customWidth="1"/>
    <col min="8" max="8" width="13.00390625" style="0" customWidth="1"/>
  </cols>
  <sheetData>
    <row r="2" spans="2:10" ht="12.75">
      <c r="B2" t="s">
        <v>37</v>
      </c>
      <c r="E2">
        <f aca="true" t="shared" si="0" ref="E2:J2">SUM(E4:E7)</f>
        <v>341.14338000000004</v>
      </c>
      <c r="F2">
        <f t="shared" si="0"/>
        <v>1085.55318</v>
      </c>
      <c r="G2">
        <f t="shared" si="0"/>
        <v>598.490694</v>
      </c>
      <c r="H2">
        <f t="shared" si="0"/>
        <v>1084.863526</v>
      </c>
      <c r="I2">
        <f t="shared" si="0"/>
        <v>1085.16923</v>
      </c>
      <c r="J2">
        <f t="shared" si="0"/>
        <v>4195.220009999999</v>
      </c>
    </row>
    <row r="3" spans="5:9" ht="12.75">
      <c r="E3">
        <v>2006</v>
      </c>
      <c r="F3">
        <v>2007</v>
      </c>
      <c r="G3">
        <v>2008</v>
      </c>
      <c r="H3">
        <v>2009</v>
      </c>
      <c r="I3">
        <v>2010</v>
      </c>
    </row>
    <row r="4" spans="3:11" ht="12.75">
      <c r="C4" t="s">
        <v>44</v>
      </c>
      <c r="D4" t="s">
        <v>131</v>
      </c>
      <c r="E4">
        <f>'прилож 1'!E145/1000</f>
        <v>12.65858</v>
      </c>
      <c r="F4">
        <f>'прилож 1'!F145/1000</f>
        <v>0</v>
      </c>
      <c r="G4">
        <f>'прилож 1'!G145/1000</f>
        <v>0</v>
      </c>
      <c r="H4">
        <f>'прилож 1'!H145/1000</f>
        <v>0</v>
      </c>
      <c r="I4">
        <f>'прилож 1'!I145/1000</f>
        <v>0</v>
      </c>
      <c r="J4">
        <f>SUM(E4:I4)</f>
        <v>12.65858</v>
      </c>
      <c r="K4" s="4">
        <f>J4/$J$2</f>
        <v>0.0030173816795844286</v>
      </c>
    </row>
    <row r="5" spans="3:11" ht="12.75">
      <c r="C5" t="s">
        <v>45</v>
      </c>
      <c r="D5" t="s">
        <v>129</v>
      </c>
      <c r="E5">
        <f>'прилож 1'!E146/1000</f>
        <v>20.001</v>
      </c>
      <c r="F5">
        <f>'прилож 1'!F146/1000</f>
        <v>14</v>
      </c>
      <c r="G5">
        <f>'прилож 1'!G146/1000</f>
        <v>3</v>
      </c>
      <c r="H5">
        <f>'прилож 1'!H146/1000</f>
        <v>9.8128</v>
      </c>
      <c r="I5">
        <f>'прилож 1'!I146/1000</f>
        <v>58.6563</v>
      </c>
      <c r="J5">
        <f>SUM(E5:I5)</f>
        <v>105.4701</v>
      </c>
      <c r="K5" s="4">
        <f>J5/$J$2</f>
        <v>0.025140540841384867</v>
      </c>
    </row>
    <row r="6" spans="3:11" ht="12.75">
      <c r="C6" t="s">
        <v>46</v>
      </c>
      <c r="D6" t="s">
        <v>138</v>
      </c>
      <c r="E6">
        <f>'прилож 1'!E147/1000</f>
        <v>14.0298</v>
      </c>
      <c r="F6">
        <f>'прилож 1'!F147/1000</f>
        <v>60.77157999999999</v>
      </c>
      <c r="G6">
        <f>'прилож 1'!G147/1000</f>
        <v>12.954834</v>
      </c>
      <c r="H6">
        <f>'прилож 1'!H147/1000</f>
        <v>37.640725999999994</v>
      </c>
      <c r="I6">
        <f>'прилож 1'!I147/1000</f>
        <v>45.07463</v>
      </c>
      <c r="J6">
        <f>SUM(E6:I6)</f>
        <v>170.47156999999999</v>
      </c>
      <c r="K6" s="4">
        <f>J6/$J$2</f>
        <v>0.040634715126656736</v>
      </c>
    </row>
    <row r="7" spans="3:11" ht="12.75">
      <c r="C7" t="s">
        <v>47</v>
      </c>
      <c r="D7" t="s">
        <v>132</v>
      </c>
      <c r="E7">
        <f>'прилож 1'!E148/1000</f>
        <v>294.454</v>
      </c>
      <c r="F7">
        <f>'прилож 1'!F148/1000</f>
        <v>1010.7816</v>
      </c>
      <c r="G7">
        <f>'прилож 1'!G148/1000</f>
        <v>582.53586</v>
      </c>
      <c r="H7">
        <f>'прилож 1'!H148/1000</f>
        <v>1037.41</v>
      </c>
      <c r="I7">
        <f>'прилож 1'!I148/1000</f>
        <v>981.4382999999999</v>
      </c>
      <c r="J7">
        <f>SUM(E7:I7)</f>
        <v>3906.6197599999996</v>
      </c>
      <c r="K7" s="4">
        <f>J7/$J$2</f>
        <v>0.9312073623523741</v>
      </c>
    </row>
    <row r="10" spans="4:6" ht="12.75">
      <c r="D10" t="s">
        <v>40</v>
      </c>
      <c r="E10">
        <f>'прилож 1'!J46</f>
        <v>3569896</v>
      </c>
      <c r="F10" s="5">
        <f>E10/$E$14</f>
        <v>0.8509436910318322</v>
      </c>
    </row>
    <row r="11" spans="4:6" ht="12.75">
      <c r="D11" t="s">
        <v>41</v>
      </c>
      <c r="E11">
        <f>'прилож 1'!J86</f>
        <v>277098.816</v>
      </c>
      <c r="F11" s="5">
        <f>E11/$E$14</f>
        <v>0.06605108083473314</v>
      </c>
    </row>
    <row r="12" spans="4:6" ht="12.75">
      <c r="D12" t="s">
        <v>42</v>
      </c>
      <c r="E12">
        <f>'прилож 1'!J108</f>
        <v>277232.92399999994</v>
      </c>
      <c r="F12" s="5">
        <f>E12/$E$14</f>
        <v>0.06608304769217574</v>
      </c>
    </row>
    <row r="13" spans="4:6" ht="12.75">
      <c r="D13" t="s">
        <v>43</v>
      </c>
      <c r="E13">
        <f>'прилож 1'!J131</f>
        <v>70992.26999999999</v>
      </c>
      <c r="F13" s="5">
        <f>E13/$E$14</f>
        <v>0.016922180441258906</v>
      </c>
    </row>
    <row r="14" ht="12.75">
      <c r="E14">
        <f>SUM(E10:E13)</f>
        <v>4195220.01</v>
      </c>
    </row>
    <row r="20" spans="2:8" ht="53.25" customHeight="1">
      <c r="B20" s="185" t="s">
        <v>38</v>
      </c>
      <c r="C20" s="185"/>
      <c r="D20" s="185"/>
      <c r="E20" s="185"/>
      <c r="F20" s="185"/>
      <c r="G20" s="185"/>
      <c r="H20" s="185"/>
    </row>
    <row r="21" spans="2:8" ht="18">
      <c r="B21" s="7" t="s">
        <v>57</v>
      </c>
      <c r="C21" s="8">
        <v>2006</v>
      </c>
      <c r="D21" s="9">
        <v>2007</v>
      </c>
      <c r="E21" s="9">
        <v>2008</v>
      </c>
      <c r="F21" s="9">
        <v>2009</v>
      </c>
      <c r="G21" s="9">
        <v>2010</v>
      </c>
      <c r="H21" s="9"/>
    </row>
    <row r="22" spans="2:8" ht="18">
      <c r="B22" s="7" t="s">
        <v>58</v>
      </c>
      <c r="C22" s="8">
        <f aca="true" t="shared" si="1" ref="C22:H22">SUM(C23:C26)</f>
        <v>341143.38</v>
      </c>
      <c r="D22" s="8">
        <f t="shared" si="1"/>
        <v>1085553.18</v>
      </c>
      <c r="E22" s="8">
        <f t="shared" si="1"/>
        <v>598490.694</v>
      </c>
      <c r="F22" s="8">
        <f t="shared" si="1"/>
        <v>1084863.526</v>
      </c>
      <c r="G22" s="8">
        <f t="shared" si="1"/>
        <v>1085169.23</v>
      </c>
      <c r="H22" s="8">
        <f t="shared" si="1"/>
        <v>4195220.01</v>
      </c>
    </row>
    <row r="23" spans="2:8" ht="36">
      <c r="B23" s="10" t="s">
        <v>44</v>
      </c>
      <c r="C23" s="9">
        <f>'прилож 1'!E145</f>
        <v>12658.58</v>
      </c>
      <c r="D23" s="9">
        <f>'прилож 1'!F145</f>
        <v>0</v>
      </c>
      <c r="E23" s="9">
        <f>'прилож 1'!G145</f>
        <v>0</v>
      </c>
      <c r="F23" s="9">
        <f>'прилож 1'!H145</f>
        <v>0</v>
      </c>
      <c r="G23" s="9">
        <f>'прилож 1'!I145</f>
        <v>0</v>
      </c>
      <c r="H23" s="9">
        <f>'прилож 1'!J145</f>
        <v>12658.58</v>
      </c>
    </row>
    <row r="24" spans="2:8" ht="36">
      <c r="B24" s="7" t="s">
        <v>45</v>
      </c>
      <c r="C24" s="9">
        <f>'прилож 1'!E146</f>
        <v>20001</v>
      </c>
      <c r="D24" s="9">
        <f>'прилож 1'!F146</f>
        <v>14000</v>
      </c>
      <c r="E24" s="9">
        <f>'прилож 1'!G146</f>
        <v>3000</v>
      </c>
      <c r="F24" s="9">
        <f>'прилож 1'!H146</f>
        <v>9812.8</v>
      </c>
      <c r="G24" s="9">
        <f>'прилож 1'!I146</f>
        <v>58656.3</v>
      </c>
      <c r="H24" s="9">
        <f>'прилож 1'!J146</f>
        <v>105470.1</v>
      </c>
    </row>
    <row r="25" spans="2:8" ht="36">
      <c r="B25" s="7" t="s">
        <v>46</v>
      </c>
      <c r="C25" s="9">
        <f>'прилож 1'!E147</f>
        <v>14029.8</v>
      </c>
      <c r="D25" s="9">
        <f>'прилож 1'!F147</f>
        <v>60771.579999999994</v>
      </c>
      <c r="E25" s="9">
        <f>'прилож 1'!G147</f>
        <v>12954.834</v>
      </c>
      <c r="F25" s="9">
        <f>'прилож 1'!H147</f>
        <v>37640.725999999995</v>
      </c>
      <c r="G25" s="9">
        <f>'прилож 1'!I147</f>
        <v>45074.63</v>
      </c>
      <c r="H25" s="9">
        <f>'прилож 1'!J147</f>
        <v>170471.56999999998</v>
      </c>
    </row>
    <row r="26" spans="2:8" ht="34.5" customHeight="1">
      <c r="B26" s="7" t="s">
        <v>47</v>
      </c>
      <c r="C26" s="9">
        <f>'прилож 1'!E148</f>
        <v>294454</v>
      </c>
      <c r="D26" s="9">
        <f>'прилож 1'!F148</f>
        <v>1010781.6</v>
      </c>
      <c r="E26" s="9">
        <f>'прилож 1'!G148</f>
        <v>582535.86</v>
      </c>
      <c r="F26" s="9">
        <f>'прилож 1'!H148</f>
        <v>1037410</v>
      </c>
      <c r="G26" s="9">
        <f>'прилож 1'!I148</f>
        <v>981438.2999999999</v>
      </c>
      <c r="H26" s="9">
        <f>'прилож 1'!J148</f>
        <v>3906619.76</v>
      </c>
    </row>
    <row r="31" spans="2:3" ht="12.75">
      <c r="B31" s="114">
        <v>2006</v>
      </c>
      <c r="C31" s="2">
        <v>2007</v>
      </c>
    </row>
    <row r="32" spans="1:3" ht="12.75">
      <c r="A32" t="s">
        <v>58</v>
      </c>
      <c r="B32" s="114">
        <f>SUM(B33:B36)</f>
        <v>0</v>
      </c>
      <c r="C32" s="114">
        <f>SUM(C33:C36)</f>
        <v>0</v>
      </c>
    </row>
    <row r="33" spans="1:3" ht="12.75">
      <c r="A33" s="39" t="s">
        <v>44</v>
      </c>
      <c r="B33" s="2">
        <f>SUMIF($D$7:$D$172,"ФБ",B$7:B$172)</f>
        <v>0</v>
      </c>
      <c r="C33" s="2">
        <f>SUMIF($D$7:$D$172,"ФБ",C$7:C$172)</f>
        <v>0</v>
      </c>
    </row>
    <row r="34" spans="1:3" ht="12.75">
      <c r="A34" s="1" t="s">
        <v>45</v>
      </c>
      <c r="B34" s="2">
        <f>SUMIF($D$7:$D$172,"ОБ",B$7:B$172)</f>
        <v>0</v>
      </c>
      <c r="C34" s="2">
        <f>SUMIF($D$7:$D$172,"ОБ",C$7:C$172)</f>
        <v>0</v>
      </c>
    </row>
    <row r="35" spans="1:3" ht="12.75">
      <c r="A35" s="1" t="s">
        <v>46</v>
      </c>
      <c r="B35" s="2">
        <f>SUMIF($D$7:$D$167,"МБ",B$7:B$167)</f>
        <v>0</v>
      </c>
      <c r="C35" s="2">
        <f>SUMIF($D$7:$D$167,"МБ",C$7:C$167)</f>
        <v>0</v>
      </c>
    </row>
    <row r="36" spans="1:3" ht="12.75">
      <c r="A36" s="1" t="s">
        <v>47</v>
      </c>
      <c r="B36" s="2">
        <f>SUMIF($D$7:$D$167,"СП",B$7:B$167)</f>
        <v>0</v>
      </c>
      <c r="C36" s="2">
        <f>SUMIF($D$7:$D$167,"СП",C$7:C$167)</f>
        <v>0</v>
      </c>
    </row>
  </sheetData>
  <sheetProtection/>
  <mergeCells count="1">
    <mergeCell ref="B20:H2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Ekol</dc:creator>
  <cp:keywords/>
  <dc:description/>
  <cp:lastModifiedBy>User</cp:lastModifiedBy>
  <cp:lastPrinted>2010-03-01T08:28:02Z</cp:lastPrinted>
  <dcterms:created xsi:type="dcterms:W3CDTF">2005-01-31T08:06:39Z</dcterms:created>
  <dcterms:modified xsi:type="dcterms:W3CDTF">2010-03-04T05:44:53Z</dcterms:modified>
  <cp:category/>
  <cp:version/>
  <cp:contentType/>
  <cp:contentStatus/>
</cp:coreProperties>
</file>